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DieseArbeitsmappe" defaultThemeVersion="124226"/>
  <bookViews>
    <workbookView xWindow="-15" yWindow="-15" windowWidth="4800" windowHeight="5190" tabRatio="481" activeTab="3"/>
  </bookViews>
  <sheets>
    <sheet name="Mittelhilfstabelle" sheetId="1" r:id="rId1"/>
    <sheet name="Kurztabelle" sheetId="2" r:id="rId2"/>
    <sheet name="Sichtst." sheetId="4" r:id="rId3"/>
    <sheet name="Monatsdiagramm" sheetId="8" r:id="rId4"/>
    <sheet name="Daten für Diagr." sheetId="7" r:id="rId5"/>
    <sheet name="Modul1" sheetId="6" state="veryHidden" r:id=""/>
    <sheet name="Erdbodentem." sheetId="9" r:id="rId6"/>
  </sheets>
  <externalReferences>
    <externalReference r:id="rId7"/>
  </externalReferences>
  <definedNames>
    <definedName name="_xlnm.Print_Area" localSheetId="1">Kurztabelle!$A$1:$W$5</definedName>
    <definedName name="_xlnm.Print_Area" localSheetId="2">Sichtst.!$A$1:$J$45</definedName>
    <definedName name="Z_CD48B3E6_EBC6_4457_ACCF_4221FA98FC69_.wvu.Cols" localSheetId="1" hidden="1">Kurztabelle!$K:$K,Kurztabelle!$AA:$AJ</definedName>
    <definedName name="Z_CD48B3E6_EBC6_4457_ACCF_4221FA98FC69_.wvu.PrintArea" localSheetId="1" hidden="1">Kurztabelle!$A$1:$W$53</definedName>
    <definedName name="Z_CD48B3E6_EBC6_4457_ACCF_4221FA98FC69_.wvu.PrintArea" localSheetId="2" hidden="1">Sichtst.!$A$1:$J$45</definedName>
  </definedNames>
  <calcPr calcId="145621"/>
  <customWorkbookViews>
    <customWorkbookView name="Name, Vorname - Persönliche Ansicht" guid="{CD48B3E6-EBC6-4457-ACCF-4221FA98FC69}" mergeInterval="0" personalView="1" maximized="1" windowWidth="1148" windowHeight="667" tabRatio="517" activeSheetId="5"/>
  </customWorkbookViews>
</workbook>
</file>

<file path=xl/calcChain.xml><?xml version="1.0" encoding="utf-8"?>
<calcChain xmlns="http://schemas.openxmlformats.org/spreadsheetml/2006/main">
  <c r="P42" i="2" l="1"/>
  <c r="P41" i="2"/>
  <c r="J57" i="1" l="1"/>
  <c r="N36" i="4" l="1"/>
  <c r="O36" i="4" s="1"/>
  <c r="P36" i="4" l="1"/>
  <c r="Q36" i="4"/>
  <c r="R36" i="4" l="1"/>
  <c r="G32" i="7"/>
  <c r="I57" i="1" l="1"/>
  <c r="AI9" i="2" l="1"/>
  <c r="AI8" i="2"/>
  <c r="AH8" i="2"/>
  <c r="AI7" i="2"/>
  <c r="AG7" i="2"/>
  <c r="AF7" i="2"/>
  <c r="O50" i="2" l="1"/>
  <c r="B43" i="2"/>
  <c r="C27" i="1" l="1"/>
  <c r="H32" i="7" l="1"/>
  <c r="C32" i="7"/>
  <c r="D32" i="7"/>
  <c r="B32" i="7"/>
  <c r="C6" i="8" l="1"/>
  <c r="C8" i="8"/>
  <c r="D27" i="1" l="1"/>
  <c r="C7" i="8" l="1"/>
  <c r="I32" i="7" l="1"/>
  <c r="N43" i="2" l="1"/>
  <c r="M43" i="2"/>
  <c r="H43" i="2"/>
  <c r="G43" i="2"/>
  <c r="C43" i="2"/>
  <c r="D43" i="2"/>
  <c r="E43" i="2"/>
  <c r="V41" i="2"/>
  <c r="N41" i="2"/>
  <c r="M41" i="2"/>
  <c r="H41" i="2"/>
  <c r="G41" i="2"/>
  <c r="C41" i="2"/>
  <c r="D41" i="2"/>
  <c r="E41" i="2"/>
  <c r="B41" i="2"/>
  <c r="S40" i="2"/>
  <c r="T40" i="2"/>
  <c r="U40" i="2"/>
  <c r="R40" i="2"/>
  <c r="L40" i="2"/>
  <c r="I40" i="2"/>
  <c r="C40" i="2"/>
  <c r="D40" i="2"/>
  <c r="E40" i="2"/>
  <c r="B40" i="2"/>
  <c r="B27" i="1" l="1"/>
  <c r="M27" i="1" l="1"/>
  <c r="P29" i="2" l="1"/>
  <c r="P43" i="2" l="1"/>
  <c r="P17" i="2"/>
  <c r="B57" i="1"/>
  <c r="C57" i="1" l="1"/>
  <c r="E57" i="1" l="1"/>
  <c r="F27" i="1" l="1"/>
  <c r="L57" i="1" l="1"/>
  <c r="F57" i="1"/>
  <c r="B39" i="4" l="1"/>
  <c r="D39" i="4" l="1"/>
  <c r="O43" i="2" l="1"/>
  <c r="D47" i="2"/>
  <c r="O41" i="2"/>
  <c r="K27" i="1" l="1"/>
  <c r="V29" i="2" l="1"/>
  <c r="N29" i="2"/>
  <c r="O29" i="2"/>
  <c r="M29" i="2"/>
  <c r="C29" i="2"/>
  <c r="D29" i="2"/>
  <c r="E29" i="2"/>
  <c r="F29" i="2"/>
  <c r="G29" i="2"/>
  <c r="H29" i="2"/>
  <c r="B29" i="2"/>
  <c r="S28" i="2"/>
  <c r="T28" i="2"/>
  <c r="U28" i="2"/>
  <c r="R28" i="2"/>
  <c r="L28" i="2"/>
  <c r="L29" i="2" s="1"/>
  <c r="I28" i="2"/>
  <c r="C28" i="2"/>
  <c r="D28" i="2"/>
  <c r="E28" i="2"/>
  <c r="B28" i="2"/>
  <c r="V17" i="2" l="1"/>
  <c r="V43" i="2" s="1"/>
  <c r="N17" i="2"/>
  <c r="O17" i="2"/>
  <c r="M17" i="2"/>
  <c r="C17" i="2"/>
  <c r="D17" i="2"/>
  <c r="E17" i="2"/>
  <c r="G17" i="2"/>
  <c r="H17" i="2"/>
  <c r="B17" i="2"/>
  <c r="S16" i="2"/>
  <c r="T16" i="2"/>
  <c r="U16" i="2"/>
  <c r="R16" i="2"/>
  <c r="L16" i="2"/>
  <c r="L17" i="2" s="1"/>
  <c r="I16" i="2"/>
  <c r="C16" i="2"/>
  <c r="D16" i="2"/>
  <c r="E16" i="2"/>
  <c r="B16" i="2"/>
  <c r="D57" i="1" l="1"/>
  <c r="AC17" i="2" l="1"/>
  <c r="AE24" i="2"/>
  <c r="E39" i="4" l="1"/>
  <c r="F39" i="4"/>
  <c r="G39" i="4"/>
  <c r="E42" i="4" s="1"/>
  <c r="H39" i="4"/>
  <c r="K57" i="1" l="1"/>
  <c r="E42" i="2" l="1"/>
  <c r="L27" i="1" l="1"/>
  <c r="E27" i="1" l="1"/>
  <c r="D10" i="8" l="1"/>
  <c r="D9" i="8"/>
  <c r="D7" i="8"/>
  <c r="E7" i="8" s="1"/>
  <c r="AA7" i="2"/>
  <c r="AB7" i="2"/>
  <c r="AC7" i="2"/>
  <c r="AE7" i="2"/>
  <c r="AH7" i="2"/>
  <c r="AA8" i="2"/>
  <c r="AB8" i="2"/>
  <c r="AC8" i="2"/>
  <c r="AE8" i="2"/>
  <c r="AF8" i="2"/>
  <c r="AG8" i="2"/>
  <c r="AA9" i="2"/>
  <c r="AB9" i="2"/>
  <c r="AC9" i="2"/>
  <c r="AE9" i="2"/>
  <c r="AF9" i="2"/>
  <c r="AG9" i="2"/>
  <c r="AH9" i="2"/>
  <c r="AA12" i="2"/>
  <c r="AB12" i="2"/>
  <c r="AE12" i="2"/>
  <c r="AG12" i="2"/>
  <c r="AA13" i="2"/>
  <c r="AB13" i="2"/>
  <c r="AE13" i="2"/>
  <c r="AG13" i="2"/>
  <c r="AA14" i="2"/>
  <c r="AB14" i="2"/>
  <c r="AE14" i="2"/>
  <c r="AG14" i="2"/>
  <c r="AA17" i="2"/>
  <c r="AB17" i="2"/>
  <c r="AE17" i="2"/>
  <c r="AF17" i="2"/>
  <c r="AG17" i="2"/>
  <c r="AA18" i="2"/>
  <c r="AB18" i="2"/>
  <c r="AC18" i="2"/>
  <c r="AE18" i="2"/>
  <c r="AF18" i="2"/>
  <c r="AG18" i="2"/>
  <c r="AA19" i="2"/>
  <c r="AB19" i="2"/>
  <c r="AC19" i="2"/>
  <c r="AE19" i="2"/>
  <c r="AF19" i="2"/>
  <c r="AG19" i="2"/>
  <c r="AA22" i="2"/>
  <c r="AB22" i="2"/>
  <c r="AC22" i="2"/>
  <c r="AE22" i="2"/>
  <c r="AA24" i="2"/>
  <c r="AB24" i="2"/>
  <c r="AC24" i="2"/>
  <c r="J27" i="1"/>
  <c r="I27" i="1"/>
  <c r="M57" i="1"/>
  <c r="N35" i="4"/>
  <c r="P35" i="4" s="1"/>
  <c r="N34" i="4"/>
  <c r="P34" i="4" s="1"/>
  <c r="N33" i="4"/>
  <c r="P33" i="4" s="1"/>
  <c r="N32" i="4"/>
  <c r="P32" i="4" s="1"/>
  <c r="N31" i="4"/>
  <c r="P31" i="4" s="1"/>
  <c r="N30" i="4"/>
  <c r="P30" i="4" s="1"/>
  <c r="N29" i="4"/>
  <c r="P29" i="4" s="1"/>
  <c r="N28" i="4"/>
  <c r="P28" i="4" s="1"/>
  <c r="N27" i="4"/>
  <c r="P27" i="4" s="1"/>
  <c r="N26" i="4"/>
  <c r="P26" i="4" s="1"/>
  <c r="N25" i="4"/>
  <c r="P25" i="4" s="1"/>
  <c r="N24" i="4"/>
  <c r="P24" i="4" s="1"/>
  <c r="N23" i="4"/>
  <c r="P23" i="4" s="1"/>
  <c r="N22" i="4"/>
  <c r="P22" i="4" s="1"/>
  <c r="N21" i="4"/>
  <c r="P21" i="4" s="1"/>
  <c r="N20" i="4"/>
  <c r="P20" i="4" s="1"/>
  <c r="N19" i="4"/>
  <c r="P19" i="4" s="1"/>
  <c r="N18" i="4"/>
  <c r="P18" i="4" s="1"/>
  <c r="N17" i="4"/>
  <c r="P17" i="4" s="1"/>
  <c r="N16" i="4"/>
  <c r="P16" i="4" s="1"/>
  <c r="N15" i="4"/>
  <c r="P15" i="4" s="1"/>
  <c r="N14" i="4"/>
  <c r="P14" i="4" s="1"/>
  <c r="N13" i="4"/>
  <c r="P13" i="4" s="1"/>
  <c r="N12" i="4"/>
  <c r="P12" i="4" s="1"/>
  <c r="N11" i="4"/>
  <c r="P11" i="4" s="1"/>
  <c r="N10" i="4"/>
  <c r="P10" i="4" s="1"/>
  <c r="N9" i="4"/>
  <c r="O9" i="4" s="1"/>
  <c r="V48" i="2" l="1"/>
  <c r="V47" i="2"/>
  <c r="O47" i="2"/>
  <c r="O46" i="2"/>
  <c r="V46" i="2"/>
  <c r="O49" i="2"/>
  <c r="I52" i="2"/>
  <c r="B42" i="2"/>
  <c r="L42" i="2"/>
  <c r="C10" i="8" s="1"/>
  <c r="E10" i="8" s="1"/>
  <c r="P9" i="4"/>
  <c r="Q9" i="4"/>
  <c r="S42" i="2"/>
  <c r="I47" i="2"/>
  <c r="O52" i="2"/>
  <c r="O48" i="2"/>
  <c r="I48" i="2"/>
  <c r="V52" i="2"/>
  <c r="I49" i="2"/>
  <c r="O53" i="2"/>
  <c r="U42" i="2"/>
  <c r="C42" i="2"/>
  <c r="V50" i="2"/>
  <c r="T42" i="2"/>
  <c r="R42" i="2"/>
  <c r="D42" i="2"/>
  <c r="V51" i="2"/>
  <c r="I42" i="2"/>
  <c r="O10" i="4"/>
  <c r="Q10" i="4"/>
  <c r="O11" i="4"/>
  <c r="Q11" i="4"/>
  <c r="O12" i="4"/>
  <c r="Q12" i="4"/>
  <c r="O13" i="4"/>
  <c r="Q13" i="4"/>
  <c r="O14" i="4"/>
  <c r="Q14" i="4"/>
  <c r="O15" i="4"/>
  <c r="Q15" i="4"/>
  <c r="O16" i="4"/>
  <c r="Q16" i="4"/>
  <c r="O17" i="4"/>
  <c r="Q17" i="4"/>
  <c r="O18" i="4"/>
  <c r="Q18" i="4"/>
  <c r="O19" i="4"/>
  <c r="Q19" i="4"/>
  <c r="O20" i="4"/>
  <c r="Q20" i="4"/>
  <c r="O21" i="4"/>
  <c r="Q21" i="4"/>
  <c r="O22" i="4"/>
  <c r="Q22" i="4"/>
  <c r="O23" i="4"/>
  <c r="Q23" i="4"/>
  <c r="O24" i="4"/>
  <c r="Q24" i="4"/>
  <c r="O25" i="4"/>
  <c r="Q25" i="4"/>
  <c r="O26" i="4"/>
  <c r="Q26" i="4"/>
  <c r="O27" i="4"/>
  <c r="Q27" i="4"/>
  <c r="O28" i="4"/>
  <c r="Q28" i="4"/>
  <c r="O29" i="4"/>
  <c r="Q29" i="4"/>
  <c r="O30" i="4"/>
  <c r="Q30" i="4"/>
  <c r="O31" i="4"/>
  <c r="Q31" i="4"/>
  <c r="O32" i="4"/>
  <c r="Q32" i="4"/>
  <c r="O33" i="4"/>
  <c r="Q33" i="4"/>
  <c r="O34" i="4"/>
  <c r="Q34" i="4"/>
  <c r="O35" i="4"/>
  <c r="Q35" i="4"/>
  <c r="C48" i="2" l="1"/>
  <c r="C9" i="8"/>
  <c r="E9" i="8" s="1"/>
  <c r="R9" i="4"/>
  <c r="C49" i="2"/>
  <c r="C51" i="2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C13" i="4" l="1"/>
  <c r="C10" i="4"/>
  <c r="C12" i="4"/>
  <c r="C16" i="4"/>
  <c r="C22" i="4"/>
  <c r="C39" i="4" l="1"/>
  <c r="E41" i="4" s="1"/>
</calcChain>
</file>

<file path=xl/sharedStrings.xml><?xml version="1.0" encoding="utf-8"?>
<sst xmlns="http://schemas.openxmlformats.org/spreadsheetml/2006/main" count="842" uniqueCount="269">
  <si>
    <t>eee</t>
  </si>
  <si>
    <t>NN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</si>
  <si>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</si>
  <si>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</si>
  <si>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</si>
  <si>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</si>
  <si>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</si>
  <si>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</si>
  <si>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</si>
  <si>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</si>
  <si>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</si>
  <si>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</si>
  <si>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</si>
  <si>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</si>
  <si>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</si>
  <si>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</si>
  <si>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</si>
  <si>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</si>
  <si>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</si>
  <si>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</si>
  <si>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</si>
  <si>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</si>
  <si>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</si>
  <si>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</si>
  <si>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</si>
  <si>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</si>
  <si>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</si>
  <si>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</si>
  <si>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</si>
  <si>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</si>
  <si>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Monat:</t>
  </si>
  <si>
    <t>Dat.</t>
  </si>
  <si>
    <t>TTT</t>
  </si>
  <si>
    <t>TxTx</t>
  </si>
  <si>
    <t>TnTn</t>
  </si>
  <si>
    <t>Tg</t>
  </si>
  <si>
    <t>UU</t>
  </si>
  <si>
    <t>RRRR</t>
  </si>
  <si>
    <t>Art</t>
  </si>
  <si>
    <t>sss</t>
  </si>
  <si>
    <t>PPPP</t>
  </si>
  <si>
    <t>fff</t>
  </si>
  <si>
    <t>Tage mit</t>
  </si>
  <si>
    <t>fk</t>
  </si>
  <si>
    <t>SS</t>
  </si>
  <si>
    <t>Art ( D )</t>
  </si>
  <si>
    <t>Ge</t>
  </si>
  <si>
    <t>Bf6</t>
  </si>
  <si>
    <t>Bf8</t>
  </si>
  <si>
    <t>max &gt;=30,0°C</t>
  </si>
  <si>
    <t>max &gt;=25,0°C</t>
  </si>
  <si>
    <t>max  &lt;0,0°C</t>
  </si>
  <si>
    <t>RR &gt;=0,1 mm</t>
  </si>
  <si>
    <t>RR &gt;=1,0 mm</t>
  </si>
  <si>
    <t>RR &gt;=3,0 mm</t>
  </si>
  <si>
    <t>RR &gt;=10,0 mm</t>
  </si>
  <si>
    <t>min  &lt;0,0°C</t>
  </si>
  <si>
    <t>min &lt;0-10,0°C</t>
  </si>
  <si>
    <t>rel.Lf. 14h &gt;=70%</t>
  </si>
  <si>
    <t>rel.Lf. 14h &lt;=40%</t>
  </si>
  <si>
    <t>Su</t>
  </si>
  <si>
    <t>XXXX</t>
  </si>
  <si>
    <t>XXX</t>
  </si>
  <si>
    <t>X</t>
  </si>
  <si>
    <t>ohne Sonne</t>
  </si>
  <si>
    <t>Son. 0,1-0,9</t>
  </si>
  <si>
    <t>Son.  &gt;=10,0</t>
  </si>
  <si>
    <t>Sch. &gt;=1 cm</t>
  </si>
  <si>
    <t>Sch. &gt;=3 cm</t>
  </si>
  <si>
    <t>Sch. &gt;=10 cm</t>
  </si>
  <si>
    <t>Mi</t>
  </si>
  <si>
    <t>XXXXX</t>
  </si>
  <si>
    <t>XX</t>
  </si>
  <si>
    <t>MSu</t>
  </si>
  <si>
    <t>MMi</t>
  </si>
  <si>
    <t>Norm</t>
  </si>
  <si>
    <t>% v N.-</t>
  </si>
  <si>
    <t>Abw.</t>
  </si>
  <si>
    <t>Zahl der Tage</t>
  </si>
  <si>
    <t>Niederschlag mm</t>
  </si>
  <si>
    <t>Sonnensch.-dauer Std</t>
  </si>
  <si>
    <t>wert</t>
  </si>
  <si>
    <t>K</t>
  </si>
  <si>
    <t>Max.d.Lufttemp.°C</t>
  </si>
  <si>
    <t>&gt;/=  0,1</t>
  </si>
  <si>
    <t>&gt;/=  1,0</t>
  </si>
  <si>
    <t>0,1 bis 0,9</t>
  </si>
  <si>
    <t>RRR</t>
  </si>
  <si>
    <t>&gt;/=  3,0</t>
  </si>
  <si>
    <t>&gt;/= 10,0</t>
  </si>
  <si>
    <t>&gt;/=10,0</t>
  </si>
  <si>
    <t>Schneedecke cm</t>
  </si>
  <si>
    <t>astr.</t>
  </si>
  <si>
    <t>Min.d.Lufttemp.°C</t>
  </si>
  <si>
    <t>&gt;/=   1</t>
  </si>
  <si>
    <t>mgl.</t>
  </si>
  <si>
    <t>Rel. Luftfeuchte 14 Uhr</t>
  </si>
  <si>
    <t>&gt;/=   3</t>
  </si>
  <si>
    <t>&gt;/=70%</t>
  </si>
  <si>
    <t>&gt;/= 10</t>
  </si>
  <si>
    <t>&lt;/=40%</t>
  </si>
  <si>
    <t xml:space="preserve">Sichtweitenstatistik </t>
  </si>
  <si>
    <t>Nebeldauer</t>
  </si>
  <si>
    <t>Nebel</t>
  </si>
  <si>
    <t>Sicht</t>
  </si>
  <si>
    <t>in St. u. Min.</t>
  </si>
  <si>
    <t xml:space="preserve"> -</t>
  </si>
  <si>
    <t>Su.</t>
  </si>
  <si>
    <t>Anzahl der Nebeltage                  :</t>
  </si>
  <si>
    <t>Anzahl der Tage Sicht &gt;= 50 km :</t>
  </si>
  <si>
    <t>Mittel</t>
  </si>
  <si>
    <t>*</t>
  </si>
  <si>
    <t>Stunde</t>
  </si>
  <si>
    <t>Wind</t>
  </si>
  <si>
    <t>Luftdruck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</si>
  <si>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</si>
  <si>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</si>
  <si>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</si>
  <si>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</si>
  <si>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</si>
  <si>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</si>
  <si>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</si>
  <si>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</si>
  <si>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</si>
  <si>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</si>
  <si>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</si>
  <si>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</si>
  <si>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</si>
  <si>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</si>
  <si>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</si>
  <si>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</si>
  <si>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</si>
  <si>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</si>
  <si>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</si>
  <si>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</si>
  <si>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</si>
  <si>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</si>
  <si>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</si>
  <si>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</si>
  <si>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Taupunkttemperatur</t>
  </si>
  <si>
    <t>Max TT</t>
  </si>
  <si>
    <t>Min TT</t>
  </si>
  <si>
    <t>Max TxTx</t>
  </si>
  <si>
    <t>Min TnTn</t>
  </si>
  <si>
    <t>Min TgTg</t>
  </si>
  <si>
    <t>Min U14</t>
  </si>
  <si>
    <t>Max RR</t>
  </si>
  <si>
    <t>Max SS</t>
  </si>
  <si>
    <t>Jahr:</t>
  </si>
  <si>
    <t>Td</t>
  </si>
  <si>
    <t>RR</t>
  </si>
  <si>
    <t>aktuell</t>
  </si>
  <si>
    <t>höchste Temperatur (°C):</t>
  </si>
  <si>
    <t>mittlere Temperatur (°C):</t>
  </si>
  <si>
    <t>tiefste Temperatur (°C):</t>
  </si>
  <si>
    <t>Niederschlagshöhe (mm):</t>
  </si>
  <si>
    <t>Abw. vom lj. Mittel</t>
  </si>
  <si>
    <t>Sonne</t>
  </si>
  <si>
    <t>%</t>
  </si>
  <si>
    <t>am</t>
  </si>
  <si>
    <t>Luftdr.</t>
  </si>
  <si>
    <t>Schnee</t>
  </si>
  <si>
    <t>-</t>
  </si>
  <si>
    <t>&gt;/=  20,0</t>
  </si>
  <si>
    <t>Umin.</t>
  </si>
  <si>
    <t>Bft</t>
  </si>
  <si>
    <t>Sommertag</t>
  </si>
  <si>
    <t>Tropentag/Hitzetag</t>
  </si>
  <si>
    <t>Eistag</t>
  </si>
  <si>
    <t>Frosttag</t>
  </si>
  <si>
    <t>Wetterwarte: Köttewitz</t>
  </si>
  <si>
    <t>Luftfeuchtigkeit</t>
  </si>
  <si>
    <t>Bewölkung</t>
  </si>
  <si>
    <t>Dunst</t>
  </si>
  <si>
    <t>mittel</t>
  </si>
  <si>
    <t>normal</t>
  </si>
  <si>
    <t>gut</t>
  </si>
  <si>
    <t>sehr gut</t>
  </si>
  <si>
    <t>Klimadiagramm</t>
  </si>
  <si>
    <t>Tmax</t>
  </si>
  <si>
    <t>Tmin</t>
  </si>
  <si>
    <t>MWT</t>
  </si>
  <si>
    <t>GWL</t>
  </si>
  <si>
    <t>Name</t>
  </si>
  <si>
    <t>Sonstiges</t>
  </si>
  <si>
    <t>Durchschnitt</t>
  </si>
  <si>
    <t>Wetterstation Köttewitz</t>
  </si>
  <si>
    <t>Wetterstation: Köttewitz</t>
  </si>
  <si>
    <t xml:space="preserve">langj.  Mittel </t>
  </si>
  <si>
    <t>Sonnenscheindauer (Std.)*:</t>
  </si>
  <si>
    <t>Diese Werte entsprechend annähernd 100 % (Normalwert Köttewitz). Nach 10 Jahren erfolgt die Umstellung des Prozentsatzes nach der örtlichen Aufzeichnung.</t>
  </si>
  <si>
    <t xml:space="preserve">Summe </t>
  </si>
  <si>
    <t>Gewitter</t>
  </si>
  <si>
    <t>Erdbodentemperatur</t>
  </si>
  <si>
    <t>7 Uhr</t>
  </si>
  <si>
    <t>Temperatur - 10 cm/Temperatur - 20 cm/Temperatur -50 cm</t>
  </si>
  <si>
    <t>Polartag</t>
  </si>
  <si>
    <t>Tropennacht</t>
  </si>
  <si>
    <t>Tage mit Bft 6 /8 eigentlich in 10 min. - Mittel</t>
  </si>
  <si>
    <t>Unter "Tage mit" sind die Angaben Bft 6 &amp; Bft 8 nicht 10 min. - Mittel sonder 2,5 s - Werte.</t>
  </si>
  <si>
    <t>Wenn ein Wert auch mit einem 10 min. - Wert erreicht wird, erfolgt eine rote Markierung.</t>
  </si>
  <si>
    <t>Dies gilt rückwirkend auf November 2012.</t>
  </si>
  <si>
    <t>19 Uhr</t>
  </si>
  <si>
    <t>Eindringtiefe</t>
  </si>
  <si>
    <t xml:space="preserve">XXX </t>
  </si>
  <si>
    <t>RR &gt;=20,0 mm</t>
  </si>
  <si>
    <t>(211 m ü. NHN)</t>
  </si>
  <si>
    <t>*Die Wetterstation kann, durch geographische Hindernisse, nicht die maximal mögliche Sonnenscheindauer aufzeichnen. Es gilt ein Übergangsprozentsatz von: Dez 30 %; Okt/Nov &amp; Jan/Feb 40 %; Mär &amp; Sep 65 %; Apr 80 %; Mai - August 90 %.</t>
  </si>
  <si>
    <t>2015</t>
  </si>
  <si>
    <t>29.</t>
  </si>
  <si>
    <t>30.</t>
  </si>
  <si>
    <t>April</t>
  </si>
  <si>
    <t xml:space="preserve">10 °C - </t>
  </si>
  <si>
    <t>April 2015</t>
  </si>
  <si>
    <t>Gegen 19:20 Uhr leichter Hagelschauer (WW 89). Gegen 13:40 Uhr; 15:20 Uhr leichtes Gewitter mit Graupel (WW 96). Gegen 12:40 Uhr starker Regenschauer/mäßiger Graupelschauer  (WW 81 &amp; WW 87). Gegen 03:00 Uhr; 09:30 Uhr; 10:30 Uhr; 12:00 Uhr mäßiger Regenschauer (WW 81).</t>
  </si>
  <si>
    <t>NWz</t>
  </si>
  <si>
    <t>R;H</t>
  </si>
  <si>
    <t>D</t>
  </si>
  <si>
    <t>S;R</t>
  </si>
  <si>
    <t>T Oskar</t>
  </si>
  <si>
    <t>Gegen 13:30 Uhr; 15:00 Uhr leichter Graupelschauer (WW 87). Von 16:10 Uhr - 16:49 Uhr; 17:20 Uhr - 17:29 Uhr mäßiger Schneeschauer (WW 86). Von 03:20 Uhr - 04:09 Uhr; 08:00 Uhr - 11:09 Uhr mäßiger Schneefall (WW 73). Von 11:10 Uhr - 11:59 Uhr leichter Schneefall. Von 04:30 Uhr - 04:49 Uhr starker Regen (WW 65). Von 02:20 Uhr - 03:10 Uhr; 04:10 Uhr - 04:29 Uhr; 04:50 Uhr - 07:59 Uhr mäßiger Regen (WW 63).</t>
  </si>
  <si>
    <t>V</t>
  </si>
  <si>
    <t>7,8 °C/-/8,3 °C</t>
  </si>
  <si>
    <t>&lt; 10 °C</t>
  </si>
  <si>
    <t>Gegen 14:30 Uhr leichter Graupelschauer (WW 87).</t>
  </si>
  <si>
    <t>G</t>
  </si>
  <si>
    <t>Gegen 15:10 Uhr leichter Regenschauer (WW 81).</t>
  </si>
  <si>
    <t>R</t>
  </si>
  <si>
    <t>t</t>
  </si>
  <si>
    <t>HB</t>
  </si>
  <si>
    <t>H Ostra</t>
  </si>
  <si>
    <t>.</t>
  </si>
  <si>
    <t>G;R</t>
  </si>
  <si>
    <t>Gegen 12:00 Uhr; 13:00 Uhr leichter Graupelschauer (WW 87). Gegen 15:20 Uhr leichter Regenschauer (WW 81). Von 08:10 Uhr - 09:09 Uhr mäßiger Schneefall (WW 73).Von 08:01 Uhr - 08:09 Uhr; 09:10 Uhr - 09:19 Uhr leichter Schneefall (WW 71).</t>
  </si>
  <si>
    <t>6,6 °C/-/7,9 °C</t>
  </si>
  <si>
    <t>HM</t>
  </si>
  <si>
    <t>Von 02:50 Uhr - 03:39 Uhr mäßiger Regen (WW 63). Von 06:50 Uhr - 09:09 Uhr; Gegen 14:30 Uhr leichter Sprühregen (WW 51).</t>
  </si>
  <si>
    <t>6,8 °C/-/8,1 °C</t>
  </si>
  <si>
    <t>13,2 °C/-/8,2 °C</t>
  </si>
  <si>
    <t>Bis 36 cm</t>
  </si>
  <si>
    <t>12 Uh</t>
  </si>
  <si>
    <t>13 Uhr</t>
  </si>
  <si>
    <t>8Uhr</t>
  </si>
  <si>
    <t>SWa</t>
  </si>
  <si>
    <t>n</t>
  </si>
  <si>
    <t>5,2 °C/-/9,0 °C</t>
  </si>
  <si>
    <t>17,2 °C/-/9,0 °C</t>
  </si>
  <si>
    <t>Bis 45 cm</t>
  </si>
  <si>
    <t>h</t>
  </si>
  <si>
    <t>H Padma</t>
  </si>
  <si>
    <t>Von 02:00 Uhr - 02:39 Uhr leichter Regenschauer (WW 80).</t>
  </si>
  <si>
    <t>Gegen 08:00 Uhr leichter Regenschauer (WW 80).</t>
  </si>
  <si>
    <t>9,2 °C/-/-</t>
  </si>
  <si>
    <t>Wa</t>
  </si>
  <si>
    <t>T Stefan</t>
  </si>
  <si>
    <t xml:space="preserve">NWa </t>
  </si>
  <si>
    <t>Von 19:30 Uhr - 19:59 Uhr mäßiger Regen (WW 63). Von 20:00 Uhr - Uhr leichter Regen (WW 61).</t>
  </si>
  <si>
    <t>HNa</t>
  </si>
  <si>
    <t>Gegen 11:10 Uhr leichter Graupelschauer (WW 87). Gegen 02:30 Uhr leichter Regen (WW 61).</t>
  </si>
  <si>
    <t>H Quila</t>
  </si>
  <si>
    <t>U</t>
  </si>
  <si>
    <t>SWz</t>
  </si>
  <si>
    <t>T Vasco</t>
  </si>
  <si>
    <t>Gegen 14:10 Uhr leichtes Gewitter mit Regen (WW 95). Gegen 18:10 Uhr mäßiger Regenschauer (WW 81). Gegen 12:40 Uhr leichter Regenschauer (WW 80).</t>
  </si>
  <si>
    <t xml:space="preserve">Von 16:45 Uhr - 18:12 Uhr leichtes Gewitter mit Regen (WW 95). Von 16:26 Uhr - 16:44 Uhr; 18:13 Uhr -19:01 Uhr leichter Regen Gewitter hörbar (WW 91). Von 19:02 Uhr - 20:59 Uhr mäßiger Regenschauer (WW 81). Von 16:15 Uhr - 16:25 Uhr; 21:00 Uhr - 21:29 Uhr leichter Regenschauer (WW 80). </t>
  </si>
  <si>
    <t>Von 12:20 Uhr - 12:59 Uhr mäßiger Schneeregen (WW 69). Von 09:00 Uhr - 09:09 Uhr; 10:20 Uhr - 11:09 Uhr starker Regen (WW 65). Von 08:30 Uhr - 08:59 Uhr; 09:10 Uhr - 10:19 Uhr; 11:10 Uhr - 12:19 Uhr; 13:00 Uhr - 14:19 Uhr mäßiger Regen (WW 63). Von 05:00 Uhr - 08:29 Uhr; 14:20 Uhr - 14:29 Uhr leichter Regen (WW 61).Vor 05:00 Uhr Regen, undefiniert (WW 60 - 63).</t>
  </si>
  <si>
    <t>Ws</t>
  </si>
  <si>
    <t>Wz</t>
  </si>
  <si>
    <t>Von 12:10 Uhr - 12:39 Uhr mäßiger Regenschauer (WW 81). Von 23:30 Uhr - 23:59 Uhr starker Regen (WW 65).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</si>
</sst>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/m/yy;@"/>
  </numFmts>
  <fonts count="33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8"/>
      <name val="Agency FB"/>
      <family val="2"/>
    </font>
    <font>
      <sz val="12"/>
      <name val="Agency FB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b/>
      <u/>
      <sz val="11"/>
      <name val="Calibri"/>
      <family val="2"/>
      <scheme val="minor"/>
    </font>
    <font>
      <sz val="18"/>
      <name val="Cambria"/>
      <family val="1"/>
      <scheme val="major"/>
    </font>
    <font>
      <b/>
      <sz val="18"/>
      <name val="Cambria"/>
      <family val="1"/>
      <scheme val="major"/>
    </font>
    <font>
      <sz val="24"/>
      <name val="Cambria"/>
      <family val="1"/>
      <scheme val="major"/>
    </font>
    <font>
      <b/>
      <sz val="12"/>
      <color indexed="1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22"/>
      <name val="Cambria"/>
      <family val="1"/>
      <scheme val="major"/>
    </font>
    <font>
      <sz val="20"/>
      <name val="Agency FB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6"/>
      <name val="Cambria"/>
      <family val="1"/>
      <scheme val="major"/>
    </font>
    <font>
      <sz val="10"/>
      <name val="Arial"/>
      <family val="2"/>
    </font>
    <font>
      <sz val="10"/>
      <color rgb="FFFF0000"/>
      <name val="Arial"/>
      <family val="2"/>
    </font>
    <font>
      <u/>
      <sz val="8"/>
      <color rgb="FFFF0000"/>
      <name val="Calibri"/>
      <family val="2"/>
      <scheme val="minor"/>
    </font>
    <font>
      <u/>
      <sz val="8"/>
      <color rgb="FF0000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3" tint="-0.49998474074526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7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164" fontId="3" fillId="0" borderId="0" xfId="0" applyNumberFormat="1" applyFont="1"/>
    <xf numFmtId="2" fontId="0" fillId="0" borderId="0" xfId="0" applyNumberFormat="1"/>
    <xf numFmtId="0" fontId="1" fillId="0" borderId="0" xfId="0" applyFont="1" applyAlignment="1">
      <alignment horizontal="right"/>
    </xf>
    <xf numFmtId="0" fontId="2" fillId="0" borderId="0" xfId="0" applyFont="1"/>
    <xf numFmtId="0" fontId="6" fillId="0" borderId="0" xfId="0" applyFont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7" fillId="5" borderId="0" xfId="0" applyFont="1" applyFill="1"/>
    <xf numFmtId="0" fontId="7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horizontal="centerContinuous"/>
    </xf>
    <xf numFmtId="0" fontId="12" fillId="0" borderId="21" xfId="0" applyFont="1" applyFill="1" applyBorder="1" applyAlignment="1">
      <alignment horizontal="centerContinuous"/>
    </xf>
    <xf numFmtId="0" fontId="12" fillId="0" borderId="21" xfId="0" applyFont="1" applyFill="1" applyBorder="1" applyAlignment="1"/>
    <xf numFmtId="0" fontId="9" fillId="0" borderId="21" xfId="0" applyFont="1" applyFill="1" applyBorder="1"/>
    <xf numFmtId="0" fontId="9" fillId="0" borderId="21" xfId="0" applyFont="1" applyFill="1" applyBorder="1" applyAlignment="1">
      <alignment horizontal="centerContinuous"/>
    </xf>
    <xf numFmtId="0" fontId="9" fillId="0" borderId="10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Continuous"/>
    </xf>
    <xf numFmtId="0" fontId="9" fillId="0" borderId="3" xfId="0" applyFont="1" applyFill="1" applyBorder="1" applyAlignment="1"/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/>
    <xf numFmtId="0" fontId="13" fillId="0" borderId="4" xfId="0" applyFont="1" applyFill="1" applyBorder="1" applyAlignment="1">
      <alignment horizontal="center" textRotation="90"/>
    </xf>
    <xf numFmtId="0" fontId="12" fillId="0" borderId="4" xfId="0" applyFont="1" applyFill="1" applyBorder="1" applyAlignment="1">
      <alignment horizontal="centerContinuous"/>
    </xf>
    <xf numFmtId="1" fontId="9" fillId="0" borderId="2" xfId="0" applyNumberFormat="1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hidden="1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hidden="1"/>
    </xf>
    <xf numFmtId="164" fontId="12" fillId="0" borderId="4" xfId="0" applyNumberFormat="1" applyFont="1" applyFill="1" applyBorder="1" applyAlignment="1" applyProtection="1">
      <alignment horizontal="center"/>
      <protection hidden="1"/>
    </xf>
    <xf numFmtId="0" fontId="12" fillId="0" borderId="4" xfId="0" applyFont="1" applyFill="1" applyBorder="1" applyAlignment="1" applyProtection="1">
      <alignment horizontal="center"/>
      <protection hidden="1"/>
    </xf>
    <xf numFmtId="1" fontId="9" fillId="0" borderId="4" xfId="0" applyNumberFormat="1" applyFont="1" applyFill="1" applyBorder="1" applyAlignment="1" applyProtection="1">
      <alignment horizontal="center"/>
      <protection hidden="1"/>
    </xf>
    <xf numFmtId="164" fontId="9" fillId="0" borderId="4" xfId="0" applyNumberFormat="1" applyFont="1" applyFill="1" applyBorder="1" applyAlignment="1" applyProtection="1">
      <alignment horizontal="center"/>
      <protection hidden="1"/>
    </xf>
    <xf numFmtId="0" fontId="9" fillId="0" borderId="4" xfId="0" applyFont="1" applyFill="1" applyBorder="1" applyAlignment="1" applyProtection="1">
      <alignment horizontal="center"/>
      <protection hidden="1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Fill="1" applyBorder="1" applyAlignment="1" applyProtection="1">
      <alignment horizontal="center"/>
      <protection hidden="1"/>
    </xf>
    <xf numFmtId="0" fontId="12" fillId="0" borderId="4" xfId="0" applyFont="1" applyFill="1" applyBorder="1" applyAlignment="1">
      <alignment horizontal="center"/>
    </xf>
    <xf numFmtId="164" fontId="9" fillId="0" borderId="4" xfId="0" applyNumberFormat="1" applyFont="1" applyFill="1" applyBorder="1" applyAlignment="1" applyProtection="1">
      <alignment horizontal="center"/>
      <protection locked="0"/>
    </xf>
    <xf numFmtId="164" fontId="9" fillId="0" borderId="10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1" fontId="9" fillId="0" borderId="2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>
      <alignment horizontal="center"/>
    </xf>
    <xf numFmtId="0" fontId="9" fillId="0" borderId="14" xfId="0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6" fillId="0" borderId="0" xfId="0" applyFont="1" applyFill="1"/>
    <xf numFmtId="0" fontId="10" fillId="0" borderId="0" xfId="0" applyFont="1" applyAlignment="1">
      <alignment vertical="center"/>
    </xf>
    <xf numFmtId="0" fontId="15" fillId="0" borderId="4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vertical="center"/>
    </xf>
    <xf numFmtId="0" fontId="17" fillId="0" borderId="0" xfId="0" applyFont="1"/>
    <xf numFmtId="0" fontId="15" fillId="0" borderId="17" xfId="0" applyFont="1" applyBorder="1" applyAlignment="1" applyProtection="1">
      <alignment horizontal="center" vertical="center"/>
      <protection locked="0"/>
    </xf>
    <xf numFmtId="164" fontId="15" fillId="0" borderId="17" xfId="0" applyNumberFormat="1" applyFont="1" applyBorder="1" applyAlignment="1" applyProtection="1">
      <alignment horizontal="center" vertical="center"/>
      <protection locked="0"/>
    </xf>
    <xf numFmtId="164" fontId="15" fillId="0" borderId="18" xfId="0" applyNumberFormat="1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164" fontId="15" fillId="0" borderId="2" xfId="0" applyNumberFormat="1" applyFont="1" applyBorder="1" applyAlignment="1" applyProtection="1">
      <alignment horizontal="center" vertical="center"/>
      <protection locked="0"/>
    </xf>
    <xf numFmtId="164" fontId="15" fillId="0" borderId="19" xfId="0" applyNumberFormat="1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164" fontId="15" fillId="0" borderId="16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hidden="1"/>
    </xf>
    <xf numFmtId="164" fontId="14" fillId="0" borderId="4" xfId="0" applyNumberFormat="1" applyFont="1" applyBorder="1" applyAlignment="1" applyProtection="1">
      <alignment horizontal="center" vertical="center"/>
      <protection hidden="1"/>
    </xf>
    <xf numFmtId="14" fontId="14" fillId="0" borderId="0" xfId="0" applyNumberFormat="1" applyFont="1" applyAlignment="1" applyProtection="1">
      <alignment vertical="center"/>
      <protection locked="0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15" fillId="0" borderId="0" xfId="0" applyFont="1"/>
    <xf numFmtId="0" fontId="18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hidden="1"/>
    </xf>
    <xf numFmtId="0" fontId="19" fillId="5" borderId="0" xfId="0" applyFont="1" applyFill="1"/>
    <xf numFmtId="0" fontId="15" fillId="0" borderId="0" xfId="0" applyFont="1" applyAlignment="1">
      <alignment horizontal="center"/>
    </xf>
    <xf numFmtId="1" fontId="9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164" fontId="15" fillId="0" borderId="0" xfId="0" applyNumberFormat="1" applyFont="1" applyAlignment="1">
      <alignment horizontal="center"/>
    </xf>
    <xf numFmtId="164" fontId="0" fillId="0" borderId="0" xfId="0" applyNumberFormat="1"/>
    <xf numFmtId="1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6" fillId="5" borderId="24" xfId="0" applyFont="1" applyFill="1" applyBorder="1"/>
    <xf numFmtId="0" fontId="16" fillId="5" borderId="25" xfId="0" applyFont="1" applyFill="1" applyBorder="1" applyAlignment="1">
      <alignment horizontal="center"/>
    </xf>
    <xf numFmtId="0" fontId="16" fillId="5" borderId="25" xfId="0" applyFont="1" applyFill="1" applyBorder="1" applyAlignment="1">
      <alignment horizontal="center" wrapText="1"/>
    </xf>
    <xf numFmtId="0" fontId="16" fillId="5" borderId="26" xfId="0" applyFont="1" applyFill="1" applyBorder="1" applyAlignment="1">
      <alignment horizontal="center" vertical="center" wrapText="1"/>
    </xf>
    <xf numFmtId="0" fontId="16" fillId="5" borderId="27" xfId="0" applyFont="1" applyFill="1" applyBorder="1"/>
    <xf numFmtId="0" fontId="22" fillId="5" borderId="28" xfId="0" applyFont="1" applyFill="1" applyBorder="1"/>
    <xf numFmtId="164" fontId="22" fillId="5" borderId="29" xfId="0" applyNumberFormat="1" applyFont="1" applyFill="1" applyBorder="1" applyAlignment="1">
      <alignment horizontal="center"/>
    </xf>
    <xf numFmtId="0" fontId="23" fillId="5" borderId="30" xfId="0" applyFont="1" applyFill="1" applyBorder="1"/>
    <xf numFmtId="164" fontId="23" fillId="5" borderId="31" xfId="0" applyNumberFormat="1" applyFont="1" applyFill="1" applyBorder="1" applyAlignment="1">
      <alignment horizontal="center"/>
    </xf>
    <xf numFmtId="1" fontId="15" fillId="0" borderId="2" xfId="0" applyNumberFormat="1" applyFont="1" applyBorder="1" applyAlignment="1" applyProtection="1">
      <alignment horizontal="center" vertical="center"/>
      <protection hidden="1"/>
    </xf>
    <xf numFmtId="164" fontId="14" fillId="0" borderId="4" xfId="0" applyNumberFormat="1" applyFont="1" applyBorder="1" applyAlignment="1">
      <alignment horizontal="center" vertical="center"/>
    </xf>
    <xf numFmtId="164" fontId="9" fillId="0" borderId="2" xfId="0" applyNumberFormat="1" applyFont="1" applyFill="1" applyBorder="1" applyAlignment="1" applyProtection="1">
      <alignment horizontal="center"/>
      <protection hidden="1"/>
    </xf>
    <xf numFmtId="164" fontId="9" fillId="0" borderId="3" xfId="0" applyNumberFormat="1" applyFont="1" applyFill="1" applyBorder="1" applyAlignment="1" applyProtection="1">
      <alignment horizontal="center"/>
      <protection hidden="1"/>
    </xf>
    <xf numFmtId="0" fontId="9" fillId="0" borderId="10" xfId="0" applyFont="1" applyFill="1" applyBorder="1" applyAlignment="1" applyProtection="1">
      <alignment horizontal="center"/>
      <protection hidden="1"/>
    </xf>
    <xf numFmtId="1" fontId="9" fillId="0" borderId="10" xfId="0" applyNumberFormat="1" applyFont="1" applyFill="1" applyBorder="1" applyAlignment="1" applyProtection="1">
      <alignment horizontal="center"/>
      <protection hidden="1"/>
    </xf>
    <xf numFmtId="0" fontId="12" fillId="0" borderId="2" xfId="0" applyFont="1" applyFill="1" applyBorder="1" applyAlignment="1">
      <alignment horizontal="center"/>
    </xf>
    <xf numFmtId="164" fontId="9" fillId="0" borderId="2" xfId="0" applyNumberFormat="1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locked="0" hidden="1"/>
    </xf>
    <xf numFmtId="164" fontId="9" fillId="0" borderId="14" xfId="0" applyNumberFormat="1" applyFont="1" applyFill="1" applyBorder="1" applyAlignment="1" applyProtection="1">
      <alignment horizontal="center"/>
      <protection hidden="1"/>
    </xf>
    <xf numFmtId="0" fontId="9" fillId="0" borderId="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center"/>
    </xf>
    <xf numFmtId="1" fontId="9" fillId="0" borderId="3" xfId="0" applyNumberFormat="1" applyFont="1" applyFill="1" applyBorder="1" applyAlignment="1" applyProtection="1">
      <alignment horizontal="center"/>
      <protection locked="0"/>
    </xf>
    <xf numFmtId="1" fontId="9" fillId="0" borderId="22" xfId="0" applyNumberFormat="1" applyFont="1" applyFill="1" applyBorder="1" applyAlignment="1" applyProtection="1">
      <alignment horizontal="center"/>
      <protection locked="0"/>
    </xf>
    <xf numFmtId="0" fontId="9" fillId="0" borderId="2" xfId="0" applyNumberFormat="1" applyFont="1" applyFill="1" applyBorder="1" applyAlignment="1" applyProtection="1">
      <alignment horizontal="center"/>
      <protection locked="0"/>
    </xf>
    <xf numFmtId="0" fontId="9" fillId="0" borderId="3" xfId="0" applyNumberFormat="1" applyFont="1" applyFill="1" applyBorder="1" applyAlignment="1" applyProtection="1">
      <alignment horizontal="center"/>
      <protection locked="0"/>
    </xf>
    <xf numFmtId="0" fontId="9" fillId="0" borderId="19" xfId="0" applyNumberFormat="1" applyFont="1" applyFill="1" applyBorder="1" applyAlignment="1" applyProtection="1">
      <alignment horizontal="center"/>
      <protection locked="0"/>
    </xf>
    <xf numFmtId="0" fontId="9" fillId="0" borderId="16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1" fontId="9" fillId="0" borderId="3" xfId="0" applyNumberFormat="1" applyFont="1" applyFill="1" applyBorder="1" applyAlignment="1" applyProtection="1">
      <alignment horizontal="center"/>
      <protection hidden="1"/>
    </xf>
    <xf numFmtId="1" fontId="9" fillId="0" borderId="19" xfId="0" applyNumberFormat="1" applyFont="1" applyFill="1" applyBorder="1" applyAlignment="1" applyProtection="1">
      <alignment horizontal="center"/>
      <protection locked="0"/>
    </xf>
    <xf numFmtId="1" fontId="9" fillId="0" borderId="16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/>
    <xf numFmtId="0" fontId="25" fillId="5" borderId="0" xfId="0" applyFont="1" applyFill="1" applyAlignment="1">
      <alignment vertical="center"/>
    </xf>
    <xf numFmtId="0" fontId="24" fillId="5" borderId="0" xfId="0" applyFont="1" applyFill="1" applyAlignment="1">
      <alignment vertical="center"/>
    </xf>
    <xf numFmtId="0" fontId="9" fillId="2" borderId="1" xfId="0" applyFont="1" applyFill="1" applyBorder="1"/>
    <xf numFmtId="0" fontId="26" fillId="2" borderId="5" xfId="0" applyFont="1" applyFill="1" applyBorder="1" applyAlignment="1">
      <alignment horizontal="center"/>
    </xf>
    <xf numFmtId="0" fontId="26" fillId="2" borderId="33" xfId="0" applyFont="1" applyFill="1" applyBorder="1" applyAlignment="1">
      <alignment horizontal="center"/>
    </xf>
    <xf numFmtId="0" fontId="26" fillId="2" borderId="32" xfId="0" applyFont="1" applyFill="1" applyBorder="1" applyAlignment="1">
      <alignment horizontal="center"/>
    </xf>
    <xf numFmtId="0" fontId="9" fillId="2" borderId="3" xfId="0" applyFont="1" applyFill="1" applyBorder="1"/>
    <xf numFmtId="0" fontId="26" fillId="2" borderId="6" xfId="0" applyFont="1" applyFill="1" applyBorder="1" applyAlignment="1">
      <alignment horizontal="center"/>
    </xf>
    <xf numFmtId="0" fontId="26" fillId="2" borderId="6" xfId="0" applyFont="1" applyFill="1" applyBorder="1"/>
    <xf numFmtId="0" fontId="26" fillId="2" borderId="34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0" fontId="9" fillId="2" borderId="7" xfId="0" applyFont="1" applyFill="1" applyBorder="1"/>
    <xf numFmtId="0" fontId="8" fillId="3" borderId="8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/>
      <protection locked="0"/>
    </xf>
    <xf numFmtId="0" fontId="8" fillId="3" borderId="36" xfId="0" applyFont="1" applyFill="1" applyBorder="1" applyAlignment="1" applyProtection="1">
      <alignment horizontal="center"/>
      <protection locked="0"/>
    </xf>
    <xf numFmtId="0" fontId="8" fillId="3" borderId="35" xfId="0" applyFont="1" applyFill="1" applyBorder="1" applyAlignment="1" applyProtection="1">
      <alignment horizontal="center"/>
      <protection locked="0"/>
    </xf>
    <xf numFmtId="20" fontId="8" fillId="3" borderId="8" xfId="0" applyNumberFormat="1" applyFont="1" applyFill="1" applyBorder="1" applyAlignment="1" applyProtection="1">
      <alignment horizontal="center"/>
      <protection locked="0"/>
    </xf>
    <xf numFmtId="0" fontId="8" fillId="3" borderId="31" xfId="0" applyFont="1" applyFill="1" applyBorder="1" applyAlignment="1" applyProtection="1">
      <alignment horizontal="center"/>
      <protection locked="0"/>
    </xf>
    <xf numFmtId="0" fontId="26" fillId="2" borderId="4" xfId="0" applyFont="1" applyFill="1" applyBorder="1"/>
    <xf numFmtId="0" fontId="26" fillId="4" borderId="9" xfId="0" applyFont="1" applyFill="1" applyBorder="1" applyAlignment="1" applyProtection="1">
      <alignment horizontal="center"/>
      <protection hidden="1"/>
    </xf>
    <xf numFmtId="0" fontId="11" fillId="2" borderId="11" xfId="0" applyFont="1" applyFill="1" applyBorder="1"/>
    <xf numFmtId="0" fontId="8" fillId="2" borderId="12" xfId="0" applyFont="1" applyFill="1" applyBorder="1"/>
    <xf numFmtId="0" fontId="8" fillId="4" borderId="15" xfId="0" applyFont="1" applyFill="1" applyBorder="1" applyProtection="1">
      <protection hidden="1"/>
    </xf>
    <xf numFmtId="0" fontId="11" fillId="2" borderId="13" xfId="0" applyFont="1" applyFill="1" applyBorder="1"/>
    <xf numFmtId="0" fontId="8" fillId="2" borderId="14" xfId="0" applyFont="1" applyFill="1" applyBorder="1"/>
    <xf numFmtId="0" fontId="8" fillId="4" borderId="16" xfId="0" applyFont="1" applyFill="1" applyBorder="1" applyProtection="1">
      <protection hidden="1"/>
    </xf>
    <xf numFmtId="164" fontId="15" fillId="0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left" vertical="top"/>
    </xf>
    <xf numFmtId="1" fontId="15" fillId="0" borderId="0" xfId="0" applyNumberFormat="1" applyFont="1" applyFill="1" applyBorder="1" applyAlignment="1" applyProtection="1">
      <alignment horizontal="center"/>
      <protection hidden="1"/>
    </xf>
    <xf numFmtId="1" fontId="15" fillId="0" borderId="0" xfId="0" applyNumberFormat="1" applyFont="1" applyBorder="1" applyAlignment="1">
      <alignment horizontal="center"/>
    </xf>
    <xf numFmtId="20" fontId="8" fillId="3" borderId="8" xfId="0" quotePrefix="1" applyNumberFormat="1" applyFont="1" applyFill="1" applyBorder="1" applyAlignment="1" applyProtection="1">
      <alignment horizontal="center"/>
      <protection locked="0"/>
    </xf>
    <xf numFmtId="49" fontId="15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left"/>
    </xf>
    <xf numFmtId="0" fontId="0" fillId="0" borderId="0" xfId="0" applyFill="1"/>
    <xf numFmtId="1" fontId="15" fillId="0" borderId="17" xfId="0" quotePrefix="1" applyNumberFormat="1" applyFont="1" applyBorder="1" applyAlignment="1" applyProtection="1">
      <alignment horizontal="center" vertical="center"/>
      <protection hidden="1"/>
    </xf>
    <xf numFmtId="1" fontId="15" fillId="0" borderId="2" xfId="0" quotePrefix="1" applyNumberFormat="1" applyFont="1" applyBorder="1" applyAlignment="1" applyProtection="1">
      <alignment horizontal="center" vertical="center"/>
      <protection hidden="1"/>
    </xf>
    <xf numFmtId="1" fontId="15" fillId="0" borderId="3" xfId="0" quotePrefix="1" applyNumberFormat="1" applyFont="1" applyBorder="1" applyAlignment="1" applyProtection="1">
      <alignment horizontal="center" vertical="center"/>
      <protection hidden="1"/>
    </xf>
    <xf numFmtId="2" fontId="15" fillId="0" borderId="17" xfId="0" quotePrefix="1" applyNumberFormat="1" applyFont="1" applyBorder="1" applyAlignment="1" applyProtection="1">
      <alignment horizontal="center" vertical="center"/>
      <protection hidden="1"/>
    </xf>
    <xf numFmtId="2" fontId="15" fillId="0" borderId="2" xfId="0" quotePrefix="1" applyNumberFormat="1" applyFont="1" applyBorder="1" applyAlignment="1" applyProtection="1">
      <alignment horizontal="center" vertical="center"/>
      <protection hidden="1"/>
    </xf>
    <xf numFmtId="2" fontId="15" fillId="0" borderId="3" xfId="0" quotePrefix="1" applyNumberFormat="1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vertical="top"/>
    </xf>
    <xf numFmtId="0" fontId="12" fillId="0" borderId="0" xfId="0" applyFont="1" applyAlignment="1">
      <alignment vertical="top"/>
    </xf>
    <xf numFmtId="0" fontId="28" fillId="5" borderId="0" xfId="0" applyFont="1" applyFill="1"/>
    <xf numFmtId="0" fontId="15" fillId="0" borderId="0" xfId="0" applyFont="1" applyFill="1"/>
    <xf numFmtId="0" fontId="29" fillId="0" borderId="0" xfId="0" applyFont="1" applyFill="1"/>
    <xf numFmtId="0" fontId="26" fillId="0" borderId="0" xfId="0" applyFont="1" applyFill="1" applyBorder="1"/>
    <xf numFmtId="0" fontId="27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/>
    <xf numFmtId="0" fontId="11" fillId="0" borderId="0" xfId="0" applyFont="1" applyFill="1" applyBorder="1"/>
    <xf numFmtId="0" fontId="8" fillId="0" borderId="0" xfId="0" applyFont="1" applyFill="1" applyBorder="1" applyProtection="1">
      <protection hidden="1"/>
    </xf>
    <xf numFmtId="0" fontId="9" fillId="2" borderId="37" xfId="0" applyFont="1" applyFill="1" applyBorder="1"/>
    <xf numFmtId="0" fontId="9" fillId="2" borderId="2" xfId="0" applyFont="1" applyFill="1" applyBorder="1"/>
    <xf numFmtId="1" fontId="12" fillId="0" borderId="4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Fill="1" applyBorder="1"/>
    <xf numFmtId="0" fontId="26" fillId="4" borderId="45" xfId="0" applyFont="1" applyFill="1" applyBorder="1" applyAlignment="1" applyProtection="1">
      <alignment horizontal="center"/>
      <protection hidden="1"/>
    </xf>
    <xf numFmtId="20" fontId="26" fillId="4" borderId="9" xfId="0" applyNumberFormat="1" applyFont="1" applyFill="1" applyBorder="1" applyAlignment="1" applyProtection="1">
      <alignment horizontal="center"/>
      <protection hidden="1"/>
    </xf>
    <xf numFmtId="1" fontId="9" fillId="0" borderId="7" xfId="0" applyNumberFormat="1" applyFont="1" applyFill="1" applyBorder="1" applyAlignment="1" applyProtection="1">
      <alignment horizontal="center"/>
      <protection locked="0"/>
    </xf>
    <xf numFmtId="1" fontId="9" fillId="0" borderId="7" xfId="0" applyNumberFormat="1" applyFont="1" applyFill="1" applyBorder="1" applyAlignment="1" applyProtection="1">
      <alignment horizontal="center"/>
      <protection hidden="1"/>
    </xf>
    <xf numFmtId="2" fontId="15" fillId="0" borderId="22" xfId="0" quotePrefix="1" applyNumberFormat="1" applyFont="1" applyBorder="1" applyAlignment="1" applyProtection="1">
      <alignment horizontal="center" vertical="center"/>
      <protection hidden="1"/>
    </xf>
    <xf numFmtId="2" fontId="15" fillId="0" borderId="23" xfId="0" quotePrefix="1" applyNumberFormat="1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9" fillId="0" borderId="7" xfId="0" applyNumberFormat="1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>
      <alignment horizontal="right" vertical="center"/>
    </xf>
    <xf numFmtId="0" fontId="15" fillId="0" borderId="46" xfId="0" applyFont="1" applyBorder="1" applyAlignment="1" applyProtection="1">
      <alignment horizontal="center" vertical="center"/>
      <protection locked="0"/>
    </xf>
    <xf numFmtId="49" fontId="8" fillId="3" borderId="35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/>
    <xf numFmtId="49" fontId="11" fillId="0" borderId="0" xfId="0" applyNumberFormat="1" applyFont="1" applyAlignment="1">
      <alignment horizontal="right"/>
    </xf>
    <xf numFmtId="49" fontId="11" fillId="0" borderId="0" xfId="0" applyNumberFormat="1" applyFont="1"/>
    <xf numFmtId="49" fontId="26" fillId="0" borderId="0" xfId="0" applyNumberFormat="1" applyFont="1" applyFill="1" applyBorder="1" applyAlignment="1" applyProtection="1">
      <alignment horizontal="center"/>
      <protection hidden="1"/>
    </xf>
    <xf numFmtId="49" fontId="11" fillId="0" borderId="0" xfId="0" applyNumberFormat="1" applyFont="1" applyFill="1" applyAlignment="1"/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49" fontId="10" fillId="0" borderId="0" xfId="0" applyNumberFormat="1" applyFont="1" applyFill="1" applyAlignment="1">
      <alignment horizontal="right"/>
    </xf>
    <xf numFmtId="49" fontId="8" fillId="3" borderId="25" xfId="0" quotePrefix="1" applyNumberFormat="1" applyFont="1" applyFill="1" applyBorder="1" applyAlignment="1" applyProtection="1">
      <alignment horizontal="center" vertical="center"/>
      <protection locked="0"/>
    </xf>
    <xf numFmtId="0" fontId="26" fillId="2" borderId="32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49" fontId="8" fillId="3" borderId="3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right"/>
    </xf>
    <xf numFmtId="49" fontId="8" fillId="3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0" fillId="0" borderId="0" xfId="0" applyFont="1" applyAlignment="1">
      <alignment horizontal="center"/>
    </xf>
    <xf numFmtId="0" fontId="30" fillId="0" borderId="0" xfId="0" applyFont="1" applyFill="1"/>
    <xf numFmtId="0" fontId="15" fillId="0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6" fillId="5" borderId="0" xfId="0" applyFont="1" applyFill="1" applyAlignment="1">
      <alignment vertical="center"/>
    </xf>
    <xf numFmtId="1" fontId="15" fillId="0" borderId="0" xfId="0" applyNumberFormat="1" applyFont="1" applyFill="1" applyAlignment="1">
      <alignment horizontal="center"/>
    </xf>
    <xf numFmtId="164" fontId="9" fillId="6" borderId="2" xfId="0" applyNumberFormat="1" applyFont="1" applyFill="1" applyBorder="1" applyAlignment="1" applyProtection="1">
      <alignment horizontal="center"/>
      <protection hidden="1"/>
    </xf>
    <xf numFmtId="164" fontId="15" fillId="0" borderId="26" xfId="0" applyNumberFormat="1" applyFont="1" applyBorder="1" applyAlignment="1" applyProtection="1">
      <alignment horizontal="center" vertical="center"/>
      <protection locked="0"/>
    </xf>
    <xf numFmtId="164" fontId="15" fillId="0" borderId="0" xfId="0" applyNumberFormat="1" applyFont="1" applyBorder="1" applyAlignment="1" applyProtection="1">
      <alignment horizontal="center" vertical="center"/>
      <protection locked="0"/>
    </xf>
    <xf numFmtId="49" fontId="8" fillId="3" borderId="25" xfId="0" applyNumberFormat="1" applyFont="1" applyFill="1" applyBorder="1" applyAlignment="1" applyProtection="1">
      <alignment horizontal="center" vertical="center"/>
      <protection locked="0"/>
    </xf>
    <xf numFmtId="0" fontId="9" fillId="2" borderId="51" xfId="0" applyFont="1" applyFill="1" applyBorder="1"/>
    <xf numFmtId="0" fontId="9" fillId="2" borderId="50" xfId="0" applyFont="1" applyFill="1" applyBorder="1"/>
    <xf numFmtId="49" fontId="8" fillId="3" borderId="25" xfId="0" applyNumberFormat="1" applyFont="1" applyFill="1" applyBorder="1" applyAlignment="1" applyProtection="1">
      <alignment horizontal="center" vertical="center"/>
      <protection locked="0"/>
    </xf>
    <xf numFmtId="49" fontId="8" fillId="3" borderId="53" xfId="0" applyNumberFormat="1" applyFont="1" applyFill="1" applyBorder="1" applyAlignment="1" applyProtection="1">
      <alignment horizontal="center" vertical="center"/>
      <protection locked="0"/>
    </xf>
    <xf numFmtId="1" fontId="9" fillId="0" borderId="13" xfId="0" applyNumberFormat="1" applyFont="1" applyFill="1" applyBorder="1" applyAlignment="1" applyProtection="1">
      <alignment horizontal="center"/>
      <protection locked="0"/>
    </xf>
    <xf numFmtId="1" fontId="31" fillId="0" borderId="2" xfId="0" applyNumberFormat="1" applyFont="1" applyFill="1" applyBorder="1" applyAlignment="1" applyProtection="1">
      <alignment horizontal="center"/>
      <protection hidden="1"/>
    </xf>
    <xf numFmtId="1" fontId="31" fillId="0" borderId="2" xfId="0" applyNumberFormat="1" applyFont="1" applyFill="1" applyBorder="1" applyAlignment="1" applyProtection="1">
      <alignment horizontal="center"/>
      <protection locked="0"/>
    </xf>
    <xf numFmtId="164" fontId="32" fillId="0" borderId="2" xfId="0" applyNumberFormat="1" applyFont="1" applyFill="1" applyBorder="1" applyAlignment="1" applyProtection="1">
      <alignment horizontal="center"/>
      <protection hidden="1"/>
    </xf>
    <xf numFmtId="164" fontId="31" fillId="0" borderId="2" xfId="0" applyNumberFormat="1" applyFont="1" applyFill="1" applyBorder="1" applyAlignment="1" applyProtection="1">
      <alignment horizontal="center"/>
      <protection hidden="1"/>
    </xf>
    <xf numFmtId="0" fontId="31" fillId="0" borderId="2" xfId="0" applyFont="1" applyFill="1" applyBorder="1" applyAlignment="1" applyProtection="1">
      <alignment horizontal="center"/>
      <protection hidden="1"/>
    </xf>
    <xf numFmtId="1" fontId="32" fillId="0" borderId="3" xfId="0" applyNumberFormat="1" applyFont="1" applyFill="1" applyBorder="1" applyAlignment="1" applyProtection="1">
      <alignment horizontal="center"/>
      <protection hidden="1"/>
    </xf>
    <xf numFmtId="1" fontId="32" fillId="0" borderId="3" xfId="0" applyNumberFormat="1" applyFont="1" applyFill="1" applyBorder="1" applyAlignment="1" applyProtection="1">
      <alignment horizontal="center"/>
      <protection locked="0"/>
    </xf>
    <xf numFmtId="0" fontId="10" fillId="7" borderId="24" xfId="0" applyFont="1" applyFill="1" applyBorder="1"/>
    <xf numFmtId="164" fontId="10" fillId="7" borderId="25" xfId="0" applyNumberFormat="1" applyFont="1" applyFill="1" applyBorder="1" applyAlignment="1">
      <alignment horizontal="center"/>
    </xf>
    <xf numFmtId="164" fontId="16" fillId="7" borderId="25" xfId="0" applyNumberFormat="1" applyFont="1" applyFill="1" applyBorder="1" applyAlignment="1">
      <alignment horizontal="center"/>
    </xf>
    <xf numFmtId="164" fontId="10" fillId="7" borderId="26" xfId="0" applyNumberFormat="1" applyFont="1" applyFill="1" applyBorder="1" applyAlignment="1">
      <alignment horizontal="right"/>
    </xf>
    <xf numFmtId="0" fontId="16" fillId="7" borderId="27" xfId="0" applyFont="1" applyFill="1" applyBorder="1"/>
    <xf numFmtId="0" fontId="32" fillId="0" borderId="2" xfId="0" applyFont="1" applyFill="1" applyBorder="1" applyAlignment="1" applyProtection="1">
      <alignment horizontal="center"/>
      <protection hidden="1"/>
    </xf>
    <xf numFmtId="164" fontId="9" fillId="0" borderId="37" xfId="0" applyNumberFormat="1" applyFont="1" applyFill="1" applyBorder="1" applyAlignment="1" applyProtection="1">
      <alignment horizontal="center"/>
      <protection hidden="1"/>
    </xf>
    <xf numFmtId="0" fontId="10" fillId="8" borderId="24" xfId="0" applyFont="1" applyFill="1" applyBorder="1"/>
    <xf numFmtId="164" fontId="10" fillId="8" borderId="25" xfId="0" applyNumberFormat="1" applyFont="1" applyFill="1" applyBorder="1" applyAlignment="1">
      <alignment horizontal="center"/>
    </xf>
    <xf numFmtId="164" fontId="16" fillId="8" borderId="25" xfId="0" applyNumberFormat="1" applyFont="1" applyFill="1" applyBorder="1" applyAlignment="1">
      <alignment horizontal="center"/>
    </xf>
    <xf numFmtId="164" fontId="10" fillId="8" borderId="26" xfId="0" applyNumberFormat="1" applyFont="1" applyFill="1" applyBorder="1" applyAlignment="1">
      <alignment horizontal="right"/>
    </xf>
    <xf numFmtId="0" fontId="16" fillId="8" borderId="27" xfId="0" applyFont="1" applyFill="1" applyBorder="1"/>
    <xf numFmtId="0" fontId="10" fillId="0" borderId="0" xfId="0" applyFont="1" applyFill="1" applyAlignment="1"/>
    <xf numFmtId="0" fontId="14" fillId="0" borderId="0" xfId="0" applyFont="1" applyAlignment="1"/>
    <xf numFmtId="0" fontId="15" fillId="0" borderId="0" xfId="0" applyFont="1" applyAlignment="1"/>
    <xf numFmtId="49" fontId="20" fillId="5" borderId="0" xfId="0" applyNumberFormat="1" applyFont="1" applyFill="1" applyAlignment="1">
      <alignment horizontal="center"/>
    </xf>
    <xf numFmtId="165" fontId="22" fillId="5" borderId="24" xfId="0" applyNumberFormat="1" applyFont="1" applyFill="1" applyBorder="1" applyAlignment="1">
      <alignment horizontal="center"/>
    </xf>
    <xf numFmtId="165" fontId="22" fillId="5" borderId="27" xfId="0" applyNumberFormat="1" applyFont="1" applyFill="1" applyBorder="1" applyAlignment="1">
      <alignment horizontal="center"/>
    </xf>
    <xf numFmtId="165" fontId="23" fillId="5" borderId="24" xfId="0" applyNumberFormat="1" applyFont="1" applyFill="1" applyBorder="1" applyAlignment="1">
      <alignment horizontal="center"/>
    </xf>
    <xf numFmtId="165" fontId="23" fillId="5" borderId="27" xfId="0" applyNumberFormat="1" applyFont="1" applyFill="1" applyBorder="1" applyAlignment="1">
      <alignment horizontal="center"/>
    </xf>
    <xf numFmtId="49" fontId="8" fillId="3" borderId="48" xfId="0" applyNumberFormat="1" applyFont="1" applyFill="1" applyBorder="1" applyAlignment="1" applyProtection="1">
      <alignment horizontal="center" vertical="center"/>
      <protection locked="0"/>
    </xf>
    <xf numFmtId="49" fontId="8" fillId="3" borderId="47" xfId="0" applyNumberFormat="1" applyFont="1" applyFill="1" applyBorder="1" applyAlignment="1" applyProtection="1">
      <alignment horizontal="center" vertical="center"/>
      <protection locked="0"/>
    </xf>
    <xf numFmtId="49" fontId="8" fillId="3" borderId="24" xfId="0" applyNumberFormat="1" applyFont="1" applyFill="1" applyBorder="1" applyAlignment="1" applyProtection="1">
      <alignment horizontal="center" vertical="center"/>
      <protection locked="0"/>
    </xf>
    <xf numFmtId="49" fontId="8" fillId="3" borderId="27" xfId="0" applyNumberFormat="1" applyFont="1" applyFill="1" applyBorder="1" applyAlignment="1" applyProtection="1">
      <alignment horizontal="center" vertical="center"/>
      <protection locked="0"/>
    </xf>
    <xf numFmtId="49" fontId="8" fillId="3" borderId="24" xfId="0" applyNumberFormat="1" applyFont="1" applyFill="1" applyBorder="1" applyAlignment="1" applyProtection="1">
      <alignment horizontal="center" vertical="center"/>
    </xf>
    <xf numFmtId="49" fontId="8" fillId="3" borderId="27" xfId="0" applyNumberFormat="1" applyFont="1" applyFill="1" applyBorder="1" applyAlignment="1" applyProtection="1">
      <alignment horizontal="center" vertical="center"/>
    </xf>
    <xf numFmtId="49" fontId="8" fillId="3" borderId="48" xfId="0" applyNumberFormat="1" applyFont="1" applyFill="1" applyBorder="1" applyAlignment="1" applyProtection="1">
      <alignment horizontal="center" vertical="center"/>
    </xf>
    <xf numFmtId="49" fontId="8" fillId="3" borderId="47" xfId="0" applyNumberFormat="1" applyFont="1" applyFill="1" applyBorder="1" applyAlignment="1" applyProtection="1">
      <alignment horizontal="center" vertical="center"/>
    </xf>
    <xf numFmtId="49" fontId="8" fillId="3" borderId="27" xfId="0" quotePrefix="1" applyNumberFormat="1" applyFont="1" applyFill="1" applyBorder="1" applyAlignment="1" applyProtection="1">
      <alignment horizontal="center" vertical="center"/>
      <protection locked="0"/>
    </xf>
    <xf numFmtId="49" fontId="8" fillId="3" borderId="25" xfId="0" quotePrefix="1" applyNumberFormat="1" applyFont="1" applyFill="1" applyBorder="1" applyAlignment="1" applyProtection="1">
      <alignment horizontal="center" vertical="center"/>
      <protection locked="0"/>
    </xf>
    <xf numFmtId="49" fontId="8" fillId="3" borderId="26" xfId="0" quotePrefix="1" applyNumberFormat="1" applyFont="1" applyFill="1" applyBorder="1" applyAlignment="1" applyProtection="1">
      <alignment horizontal="center" vertical="center"/>
      <protection locked="0"/>
    </xf>
    <xf numFmtId="49" fontId="8" fillId="3" borderId="52" xfId="0" quotePrefix="1" applyNumberFormat="1" applyFont="1" applyFill="1" applyBorder="1" applyAlignment="1" applyProtection="1">
      <alignment horizontal="center" vertical="center"/>
      <protection locked="0"/>
    </xf>
    <xf numFmtId="49" fontId="8" fillId="3" borderId="47" xfId="0" quotePrefix="1" applyNumberFormat="1" applyFont="1" applyFill="1" applyBorder="1" applyAlignment="1" applyProtection="1">
      <alignment horizontal="center" vertical="center"/>
      <protection locked="0"/>
    </xf>
    <xf numFmtId="49" fontId="8" fillId="3" borderId="25" xfId="0" applyNumberFormat="1" applyFont="1" applyFill="1" applyBorder="1" applyAlignment="1" applyProtection="1">
      <alignment horizontal="center" vertical="center"/>
      <protection locked="0"/>
    </xf>
    <xf numFmtId="49" fontId="8" fillId="3" borderId="25" xfId="0" applyNumberFormat="1" applyFont="1" applyFill="1" applyBorder="1" applyAlignment="1" applyProtection="1">
      <alignment horizontal="center" vertical="center"/>
    </xf>
    <xf numFmtId="49" fontId="8" fillId="3" borderId="24" xfId="0" quotePrefix="1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9" fontId="8" fillId="3" borderId="44" xfId="0" quotePrefix="1" applyNumberFormat="1" applyFont="1" applyFill="1" applyBorder="1" applyAlignment="1" applyProtection="1">
      <alignment horizontal="center" vertical="center"/>
      <protection locked="0"/>
    </xf>
    <xf numFmtId="49" fontId="8" fillId="3" borderId="36" xfId="0" quotePrefix="1" applyNumberFormat="1" applyFont="1" applyFill="1" applyBorder="1" applyAlignment="1" applyProtection="1">
      <alignment horizontal="center" vertical="center"/>
      <protection locked="0"/>
    </xf>
    <xf numFmtId="49" fontId="8" fillId="3" borderId="36" xfId="0" applyNumberFormat="1" applyFont="1" applyFill="1" applyBorder="1" applyAlignment="1" applyProtection="1">
      <alignment horizontal="center" vertical="center"/>
    </xf>
    <xf numFmtId="0" fontId="26" fillId="2" borderId="38" xfId="0" applyFont="1" applyFill="1" applyBorder="1" applyAlignment="1">
      <alignment horizontal="center" vertical="center"/>
    </xf>
    <xf numFmtId="0" fontId="26" fillId="2" borderId="40" xfId="0" applyFont="1" applyFill="1" applyBorder="1" applyAlignment="1">
      <alignment horizontal="center" vertical="center"/>
    </xf>
    <xf numFmtId="0" fontId="26" fillId="2" borderId="33" xfId="0" applyFont="1" applyFill="1" applyBorder="1" applyAlignment="1">
      <alignment horizontal="center" vertical="center"/>
    </xf>
    <xf numFmtId="0" fontId="26" fillId="2" borderId="41" xfId="0" applyFont="1" applyFill="1" applyBorder="1" applyAlignment="1">
      <alignment horizontal="center" vertical="center"/>
    </xf>
    <xf numFmtId="0" fontId="26" fillId="2" borderId="34" xfId="0" applyFont="1" applyFill="1" applyBorder="1" applyAlignment="1">
      <alignment horizontal="center" vertical="center"/>
    </xf>
    <xf numFmtId="0" fontId="26" fillId="2" borderId="42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43" xfId="0" applyFont="1" applyFill="1" applyBorder="1" applyAlignment="1">
      <alignment horizontal="center" vertical="center"/>
    </xf>
    <xf numFmtId="0" fontId="26" fillId="2" borderId="39" xfId="0" applyFont="1" applyFill="1" applyBorder="1" applyAlignment="1">
      <alignment horizontal="center" vertical="center"/>
    </xf>
    <xf numFmtId="49" fontId="8" fillId="3" borderId="36" xfId="0" applyNumberFormat="1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40"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8000"/>
      <color rgb="FFFF0066"/>
      <color rgb="FF00F2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78444315605573E-2"/>
          <c:y val="7.5301204819277115E-2"/>
          <c:w val="0.87574133178726687"/>
          <c:h val="0.83132530120481929"/>
        </c:manualLayout>
      </c:layout>
      <c:barChart>
        <c:barDir val="col"/>
        <c:grouping val="clustered"/>
        <c:varyColors val="0"/>
        <c:ser>
          <c:idx val="1"/>
          <c:order val="0"/>
          <c:tx>
            <c:v>Niederschlagshöhe in mm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'Daten für Diagr.'!$A$2:$A$31</c:f>
              <c:numCache>
                <c:formatCode>m/d/yyyy</c:formatCode>
                <c:ptCount val="30"/>
                <c:pt idx="0">
                  <c:v>42095</c:v>
                </c:pt>
                <c:pt idx="1">
                  <c:v>42096</c:v>
                </c:pt>
                <c:pt idx="2">
                  <c:v>42097</c:v>
                </c:pt>
                <c:pt idx="3">
                  <c:v>42098</c:v>
                </c:pt>
                <c:pt idx="4">
                  <c:v>42099</c:v>
                </c:pt>
                <c:pt idx="5">
                  <c:v>42100</c:v>
                </c:pt>
                <c:pt idx="6">
                  <c:v>42101</c:v>
                </c:pt>
                <c:pt idx="7">
                  <c:v>42102</c:v>
                </c:pt>
                <c:pt idx="8">
                  <c:v>42103</c:v>
                </c:pt>
                <c:pt idx="9">
                  <c:v>42104</c:v>
                </c:pt>
                <c:pt idx="10">
                  <c:v>42105</c:v>
                </c:pt>
                <c:pt idx="11">
                  <c:v>42106</c:v>
                </c:pt>
                <c:pt idx="12">
                  <c:v>42107</c:v>
                </c:pt>
                <c:pt idx="13">
                  <c:v>42108</c:v>
                </c:pt>
                <c:pt idx="14">
                  <c:v>42109</c:v>
                </c:pt>
                <c:pt idx="15">
                  <c:v>42110</c:v>
                </c:pt>
                <c:pt idx="16">
                  <c:v>42111</c:v>
                </c:pt>
                <c:pt idx="17">
                  <c:v>42112</c:v>
                </c:pt>
                <c:pt idx="18">
                  <c:v>42113</c:v>
                </c:pt>
                <c:pt idx="19">
                  <c:v>42114</c:v>
                </c:pt>
                <c:pt idx="20">
                  <c:v>42115</c:v>
                </c:pt>
                <c:pt idx="21">
                  <c:v>42116</c:v>
                </c:pt>
                <c:pt idx="22">
                  <c:v>42117</c:v>
                </c:pt>
                <c:pt idx="23">
                  <c:v>42118</c:v>
                </c:pt>
                <c:pt idx="24">
                  <c:v>42119</c:v>
                </c:pt>
                <c:pt idx="25">
                  <c:v>42120</c:v>
                </c:pt>
                <c:pt idx="26">
                  <c:v>42121</c:v>
                </c:pt>
                <c:pt idx="27">
                  <c:v>42122</c:v>
                </c:pt>
                <c:pt idx="28">
                  <c:v>42123</c:v>
                </c:pt>
                <c:pt idx="29">
                  <c:v>42124</c:v>
                </c:pt>
              </c:numCache>
            </c:numRef>
          </c:cat>
          <c:val>
            <c:numRef>
              <c:f>'Daten für Diagr.'!$E$2:$E$31</c:f>
              <c:numCache>
                <c:formatCode>0.0</c:formatCode>
                <c:ptCount val="30"/>
                <c:pt idx="0">
                  <c:v>6.2</c:v>
                </c:pt>
                <c:pt idx="1">
                  <c:v>9</c:v>
                </c:pt>
                <c:pt idx="2">
                  <c:v>0.4</c:v>
                </c:pt>
                <c:pt idx="3">
                  <c:v>0.6</c:v>
                </c:pt>
                <c:pt idx="5">
                  <c:v>2</c:v>
                </c:pt>
                <c:pt idx="6">
                  <c:v>0.9</c:v>
                </c:pt>
                <c:pt idx="7">
                  <c:v>0.1</c:v>
                </c:pt>
                <c:pt idx="10">
                  <c:v>0.9</c:v>
                </c:pt>
                <c:pt idx="12">
                  <c:v>0.1</c:v>
                </c:pt>
                <c:pt idx="15">
                  <c:v>1.1000000000000001</c:v>
                </c:pt>
                <c:pt idx="16">
                  <c:v>0.3</c:v>
                </c:pt>
                <c:pt idx="17">
                  <c:v>0.1</c:v>
                </c:pt>
                <c:pt idx="25">
                  <c:v>1.3</c:v>
                </c:pt>
                <c:pt idx="26">
                  <c:v>17</c:v>
                </c:pt>
                <c:pt idx="27">
                  <c:v>14.5</c:v>
                </c:pt>
                <c:pt idx="29">
                  <c:v>6.8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8381056"/>
        <c:axId val="58383360"/>
      </c:barChart>
      <c:lineChart>
        <c:grouping val="standard"/>
        <c:varyColors val="0"/>
        <c:ser>
          <c:idx val="0"/>
          <c:order val="1"/>
          <c:tx>
            <c:v>Schneehöhe in cm</c:v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none"/>
          </c:marker>
          <c:val>
            <c:numRef>
              <c:f>'Daten für Diagr.'!$F$2:$F$31</c:f>
              <c:numCache>
                <c:formatCode>0</c:formatCode>
                <c:ptCount val="30"/>
                <c:pt idx="0">
                  <c:v>0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18080"/>
        <c:axId val="69520384"/>
      </c:lineChart>
      <c:dateAx>
        <c:axId val="58381056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dd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583833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8383360"/>
        <c:scaling>
          <c:orientation val="minMax"/>
          <c:max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58381056"/>
        <c:crosses val="autoZero"/>
        <c:crossBetween val="between"/>
      </c:valAx>
      <c:catAx>
        <c:axId val="69518080"/>
        <c:scaling>
          <c:orientation val="minMax"/>
        </c:scaling>
        <c:delete val="1"/>
        <c:axPos val="b"/>
        <c:majorTickMark val="out"/>
        <c:minorTickMark val="none"/>
        <c:tickLblPos val="nextTo"/>
        <c:crossAx val="69520384"/>
        <c:crosses val="autoZero"/>
        <c:auto val="1"/>
        <c:lblAlgn val="ctr"/>
        <c:lblOffset val="100"/>
        <c:noMultiLvlLbl val="0"/>
      </c:catAx>
      <c:valAx>
        <c:axId val="69520384"/>
        <c:scaling>
          <c:orientation val="minMax"/>
          <c:max val="25"/>
        </c:scaling>
        <c:delete val="0"/>
        <c:axPos val="r"/>
        <c:majorGridlines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695180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017776553594509"/>
          <c:y val="1.5060240963855422E-2"/>
          <c:w val="0.73175683354296406"/>
          <c:h val="5.120481927710843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980" b="1">
                <a:latin typeface="+mn-lt"/>
              </a:rPr>
              <a:t>Temperaturen in °</a:t>
            </a:r>
            <a:r>
              <a:rPr lang="de-DE" sz="900">
                <a:latin typeface="+mn-lt"/>
              </a:rPr>
              <a:t>C</a:t>
            </a:r>
          </a:p>
        </c:rich>
      </c:tx>
      <c:layout>
        <c:manualLayout>
          <c:xMode val="edge"/>
          <c:yMode val="edge"/>
          <c:x val="1.7892644135188866E-2"/>
          <c:y val="3.5366931918656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677932405566599E-2"/>
          <c:y val="0.1220159151193634"/>
          <c:w val="0.90854870775347918"/>
          <c:h val="0.79575596816976124"/>
        </c:manualLayout>
      </c:layout>
      <c:lineChart>
        <c:grouping val="standard"/>
        <c:varyColors val="0"/>
        <c:ser>
          <c:idx val="0"/>
          <c:order val="0"/>
          <c:tx>
            <c:v>Maximum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'Daten für Diagr.'!$A$2:$A$31</c:f>
              <c:numCache>
                <c:formatCode>m/d/yyyy</c:formatCode>
                <c:ptCount val="30"/>
                <c:pt idx="0">
                  <c:v>42095</c:v>
                </c:pt>
                <c:pt idx="1">
                  <c:v>42096</c:v>
                </c:pt>
                <c:pt idx="2">
                  <c:v>42097</c:v>
                </c:pt>
                <c:pt idx="3">
                  <c:v>42098</c:v>
                </c:pt>
                <c:pt idx="4">
                  <c:v>42099</c:v>
                </c:pt>
                <c:pt idx="5">
                  <c:v>42100</c:v>
                </c:pt>
                <c:pt idx="6">
                  <c:v>42101</c:v>
                </c:pt>
                <c:pt idx="7">
                  <c:v>42102</c:v>
                </c:pt>
                <c:pt idx="8">
                  <c:v>42103</c:v>
                </c:pt>
                <c:pt idx="9">
                  <c:v>42104</c:v>
                </c:pt>
                <c:pt idx="10">
                  <c:v>42105</c:v>
                </c:pt>
                <c:pt idx="11">
                  <c:v>42106</c:v>
                </c:pt>
                <c:pt idx="12">
                  <c:v>42107</c:v>
                </c:pt>
                <c:pt idx="13">
                  <c:v>42108</c:v>
                </c:pt>
                <c:pt idx="14">
                  <c:v>42109</c:v>
                </c:pt>
                <c:pt idx="15">
                  <c:v>42110</c:v>
                </c:pt>
                <c:pt idx="16">
                  <c:v>42111</c:v>
                </c:pt>
                <c:pt idx="17">
                  <c:v>42112</c:v>
                </c:pt>
                <c:pt idx="18">
                  <c:v>42113</c:v>
                </c:pt>
                <c:pt idx="19">
                  <c:v>42114</c:v>
                </c:pt>
                <c:pt idx="20">
                  <c:v>42115</c:v>
                </c:pt>
                <c:pt idx="21">
                  <c:v>42116</c:v>
                </c:pt>
                <c:pt idx="22">
                  <c:v>42117</c:v>
                </c:pt>
                <c:pt idx="23">
                  <c:v>42118</c:v>
                </c:pt>
                <c:pt idx="24">
                  <c:v>42119</c:v>
                </c:pt>
                <c:pt idx="25">
                  <c:v>42120</c:v>
                </c:pt>
                <c:pt idx="26">
                  <c:v>42121</c:v>
                </c:pt>
                <c:pt idx="27">
                  <c:v>42122</c:v>
                </c:pt>
                <c:pt idx="28">
                  <c:v>42123</c:v>
                </c:pt>
                <c:pt idx="29">
                  <c:v>42124</c:v>
                </c:pt>
              </c:numCache>
            </c:numRef>
          </c:cat>
          <c:val>
            <c:numRef>
              <c:f>'Daten für Diagr.'!$C$2:$C$31</c:f>
              <c:numCache>
                <c:formatCode>0.0</c:formatCode>
                <c:ptCount val="30"/>
                <c:pt idx="0">
                  <c:v>6.7</c:v>
                </c:pt>
                <c:pt idx="1">
                  <c:v>5.2</c:v>
                </c:pt>
                <c:pt idx="2">
                  <c:v>7.2</c:v>
                </c:pt>
                <c:pt idx="3">
                  <c:v>9.3000000000000007</c:v>
                </c:pt>
                <c:pt idx="4">
                  <c:v>8.1999999999999993</c:v>
                </c:pt>
                <c:pt idx="5">
                  <c:v>6.6</c:v>
                </c:pt>
                <c:pt idx="6">
                  <c:v>11.8</c:v>
                </c:pt>
                <c:pt idx="7">
                  <c:v>8.1999999999999993</c:v>
                </c:pt>
                <c:pt idx="8">
                  <c:v>15.6</c:v>
                </c:pt>
                <c:pt idx="9">
                  <c:v>18.899999999999999</c:v>
                </c:pt>
                <c:pt idx="10">
                  <c:v>22.1</c:v>
                </c:pt>
                <c:pt idx="11">
                  <c:v>15.7</c:v>
                </c:pt>
                <c:pt idx="12">
                  <c:v>13.2</c:v>
                </c:pt>
                <c:pt idx="13">
                  <c:v>15.6</c:v>
                </c:pt>
                <c:pt idx="14">
                  <c:v>23.1</c:v>
                </c:pt>
                <c:pt idx="15">
                  <c:v>15.2</c:v>
                </c:pt>
                <c:pt idx="16">
                  <c:v>12.6</c:v>
                </c:pt>
                <c:pt idx="17">
                  <c:v>9.8000000000000007</c:v>
                </c:pt>
                <c:pt idx="18">
                  <c:v>14.6</c:v>
                </c:pt>
                <c:pt idx="19">
                  <c:v>17.8</c:v>
                </c:pt>
                <c:pt idx="20">
                  <c:v>20.399999999999999</c:v>
                </c:pt>
                <c:pt idx="21">
                  <c:v>12.1</c:v>
                </c:pt>
                <c:pt idx="22">
                  <c:v>17.899999999999999</c:v>
                </c:pt>
                <c:pt idx="23">
                  <c:v>21.2</c:v>
                </c:pt>
                <c:pt idx="24">
                  <c:v>21.1</c:v>
                </c:pt>
                <c:pt idx="25">
                  <c:v>20.8</c:v>
                </c:pt>
                <c:pt idx="26">
                  <c:v>24.8</c:v>
                </c:pt>
                <c:pt idx="27">
                  <c:v>9.1999999999999993</c:v>
                </c:pt>
                <c:pt idx="28">
                  <c:v>13.8</c:v>
                </c:pt>
                <c:pt idx="29">
                  <c:v>16.600000000000001</c:v>
                </c:pt>
              </c:numCache>
            </c:numRef>
          </c:val>
          <c:smooth val="0"/>
        </c:ser>
        <c:ser>
          <c:idx val="1"/>
          <c:order val="1"/>
          <c:tx>
            <c:v>Mittel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'Daten für Diagr.'!$A$2:$A$31</c:f>
              <c:numCache>
                <c:formatCode>m/d/yyyy</c:formatCode>
                <c:ptCount val="30"/>
                <c:pt idx="0">
                  <c:v>42095</c:v>
                </c:pt>
                <c:pt idx="1">
                  <c:v>42096</c:v>
                </c:pt>
                <c:pt idx="2">
                  <c:v>42097</c:v>
                </c:pt>
                <c:pt idx="3">
                  <c:v>42098</c:v>
                </c:pt>
                <c:pt idx="4">
                  <c:v>42099</c:v>
                </c:pt>
                <c:pt idx="5">
                  <c:v>42100</c:v>
                </c:pt>
                <c:pt idx="6">
                  <c:v>42101</c:v>
                </c:pt>
                <c:pt idx="7">
                  <c:v>42102</c:v>
                </c:pt>
                <c:pt idx="8">
                  <c:v>42103</c:v>
                </c:pt>
                <c:pt idx="9">
                  <c:v>42104</c:v>
                </c:pt>
                <c:pt idx="10">
                  <c:v>42105</c:v>
                </c:pt>
                <c:pt idx="11">
                  <c:v>42106</c:v>
                </c:pt>
                <c:pt idx="12">
                  <c:v>42107</c:v>
                </c:pt>
                <c:pt idx="13">
                  <c:v>42108</c:v>
                </c:pt>
                <c:pt idx="14">
                  <c:v>42109</c:v>
                </c:pt>
                <c:pt idx="15">
                  <c:v>42110</c:v>
                </c:pt>
                <c:pt idx="16">
                  <c:v>42111</c:v>
                </c:pt>
                <c:pt idx="17">
                  <c:v>42112</c:v>
                </c:pt>
                <c:pt idx="18">
                  <c:v>42113</c:v>
                </c:pt>
                <c:pt idx="19">
                  <c:v>42114</c:v>
                </c:pt>
                <c:pt idx="20">
                  <c:v>42115</c:v>
                </c:pt>
                <c:pt idx="21">
                  <c:v>42116</c:v>
                </c:pt>
                <c:pt idx="22">
                  <c:v>42117</c:v>
                </c:pt>
                <c:pt idx="23">
                  <c:v>42118</c:v>
                </c:pt>
                <c:pt idx="24">
                  <c:v>42119</c:v>
                </c:pt>
                <c:pt idx="25">
                  <c:v>42120</c:v>
                </c:pt>
                <c:pt idx="26">
                  <c:v>42121</c:v>
                </c:pt>
                <c:pt idx="27">
                  <c:v>42122</c:v>
                </c:pt>
                <c:pt idx="28">
                  <c:v>42123</c:v>
                </c:pt>
                <c:pt idx="29">
                  <c:v>42124</c:v>
                </c:pt>
              </c:numCache>
            </c:numRef>
          </c:cat>
          <c:val>
            <c:numRef>
              <c:f>'Daten für Diagr.'!$B$2:$B$31</c:f>
              <c:numCache>
                <c:formatCode>0.0</c:formatCode>
                <c:ptCount val="30"/>
                <c:pt idx="0">
                  <c:v>3.6</c:v>
                </c:pt>
                <c:pt idx="1">
                  <c:v>2.2000000000000002</c:v>
                </c:pt>
                <c:pt idx="2">
                  <c:v>4</c:v>
                </c:pt>
                <c:pt idx="3">
                  <c:v>3.4</c:v>
                </c:pt>
                <c:pt idx="4">
                  <c:v>3.2</c:v>
                </c:pt>
                <c:pt idx="5">
                  <c:v>2.8</c:v>
                </c:pt>
                <c:pt idx="6">
                  <c:v>6.2</c:v>
                </c:pt>
                <c:pt idx="7">
                  <c:v>7.2</c:v>
                </c:pt>
                <c:pt idx="8">
                  <c:v>9.8000000000000007</c:v>
                </c:pt>
                <c:pt idx="9">
                  <c:v>11.7</c:v>
                </c:pt>
                <c:pt idx="10">
                  <c:v>14.4</c:v>
                </c:pt>
                <c:pt idx="11">
                  <c:v>10.8</c:v>
                </c:pt>
                <c:pt idx="12">
                  <c:v>10.1</c:v>
                </c:pt>
                <c:pt idx="13">
                  <c:v>10.3</c:v>
                </c:pt>
                <c:pt idx="14">
                  <c:v>16.600000000000001</c:v>
                </c:pt>
                <c:pt idx="15">
                  <c:v>12</c:v>
                </c:pt>
                <c:pt idx="16">
                  <c:v>8.1999999999999993</c:v>
                </c:pt>
                <c:pt idx="17">
                  <c:v>6.2</c:v>
                </c:pt>
                <c:pt idx="18">
                  <c:v>7.6</c:v>
                </c:pt>
                <c:pt idx="19">
                  <c:v>10.7</c:v>
                </c:pt>
                <c:pt idx="20">
                  <c:v>12.7</c:v>
                </c:pt>
                <c:pt idx="21">
                  <c:v>7.8</c:v>
                </c:pt>
                <c:pt idx="22">
                  <c:v>9.8000000000000007</c:v>
                </c:pt>
                <c:pt idx="23">
                  <c:v>13.1</c:v>
                </c:pt>
                <c:pt idx="24">
                  <c:v>15.1</c:v>
                </c:pt>
                <c:pt idx="25">
                  <c:v>15.4</c:v>
                </c:pt>
                <c:pt idx="26">
                  <c:v>14.4</c:v>
                </c:pt>
                <c:pt idx="27">
                  <c:v>5.3</c:v>
                </c:pt>
                <c:pt idx="28">
                  <c:v>8.1</c:v>
                </c:pt>
                <c:pt idx="29">
                  <c:v>10.6</c:v>
                </c:pt>
              </c:numCache>
            </c:numRef>
          </c:val>
          <c:smooth val="0"/>
        </c:ser>
        <c:ser>
          <c:idx val="2"/>
          <c:order val="2"/>
          <c:tx>
            <c:v>Minimum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'Daten für Diagr.'!$A$2:$A$31</c:f>
              <c:numCache>
                <c:formatCode>m/d/yyyy</c:formatCode>
                <c:ptCount val="30"/>
                <c:pt idx="0">
                  <c:v>42095</c:v>
                </c:pt>
                <c:pt idx="1">
                  <c:v>42096</c:v>
                </c:pt>
                <c:pt idx="2">
                  <c:v>42097</c:v>
                </c:pt>
                <c:pt idx="3">
                  <c:v>42098</c:v>
                </c:pt>
                <c:pt idx="4">
                  <c:v>42099</c:v>
                </c:pt>
                <c:pt idx="5">
                  <c:v>42100</c:v>
                </c:pt>
                <c:pt idx="6">
                  <c:v>42101</c:v>
                </c:pt>
                <c:pt idx="7">
                  <c:v>42102</c:v>
                </c:pt>
                <c:pt idx="8">
                  <c:v>42103</c:v>
                </c:pt>
                <c:pt idx="9">
                  <c:v>42104</c:v>
                </c:pt>
                <c:pt idx="10">
                  <c:v>42105</c:v>
                </c:pt>
                <c:pt idx="11">
                  <c:v>42106</c:v>
                </c:pt>
                <c:pt idx="12">
                  <c:v>42107</c:v>
                </c:pt>
                <c:pt idx="13">
                  <c:v>42108</c:v>
                </c:pt>
                <c:pt idx="14">
                  <c:v>42109</c:v>
                </c:pt>
                <c:pt idx="15">
                  <c:v>42110</c:v>
                </c:pt>
                <c:pt idx="16">
                  <c:v>42111</c:v>
                </c:pt>
                <c:pt idx="17">
                  <c:v>42112</c:v>
                </c:pt>
                <c:pt idx="18">
                  <c:v>42113</c:v>
                </c:pt>
                <c:pt idx="19">
                  <c:v>42114</c:v>
                </c:pt>
                <c:pt idx="20">
                  <c:v>42115</c:v>
                </c:pt>
                <c:pt idx="21">
                  <c:v>42116</c:v>
                </c:pt>
                <c:pt idx="22">
                  <c:v>42117</c:v>
                </c:pt>
                <c:pt idx="23">
                  <c:v>42118</c:v>
                </c:pt>
                <c:pt idx="24">
                  <c:v>42119</c:v>
                </c:pt>
                <c:pt idx="25">
                  <c:v>42120</c:v>
                </c:pt>
                <c:pt idx="26">
                  <c:v>42121</c:v>
                </c:pt>
                <c:pt idx="27">
                  <c:v>42122</c:v>
                </c:pt>
                <c:pt idx="28">
                  <c:v>42123</c:v>
                </c:pt>
                <c:pt idx="29">
                  <c:v>42124</c:v>
                </c:pt>
              </c:numCache>
            </c:numRef>
          </c:cat>
          <c:val>
            <c:numRef>
              <c:f>'Daten für Diagr.'!$D$2:$D$31</c:f>
              <c:numCache>
                <c:formatCode>0.0</c:formatCode>
                <c:ptCount val="30"/>
                <c:pt idx="0">
                  <c:v>1.3</c:v>
                </c:pt>
                <c:pt idx="1">
                  <c:v>0.7</c:v>
                </c:pt>
                <c:pt idx="2">
                  <c:v>2.2000000000000002</c:v>
                </c:pt>
                <c:pt idx="3">
                  <c:v>-0.9</c:v>
                </c:pt>
                <c:pt idx="4">
                  <c:v>-1.6</c:v>
                </c:pt>
                <c:pt idx="5">
                  <c:v>-0.4</c:v>
                </c:pt>
                <c:pt idx="6">
                  <c:v>-0.9</c:v>
                </c:pt>
                <c:pt idx="7">
                  <c:v>6.5</c:v>
                </c:pt>
                <c:pt idx="8">
                  <c:v>5.9</c:v>
                </c:pt>
                <c:pt idx="9">
                  <c:v>3.8</c:v>
                </c:pt>
                <c:pt idx="10">
                  <c:v>7.2</c:v>
                </c:pt>
                <c:pt idx="11">
                  <c:v>6.1</c:v>
                </c:pt>
                <c:pt idx="12">
                  <c:v>5.7</c:v>
                </c:pt>
                <c:pt idx="13">
                  <c:v>2.4</c:v>
                </c:pt>
                <c:pt idx="14">
                  <c:v>10.4</c:v>
                </c:pt>
                <c:pt idx="15">
                  <c:v>8.4</c:v>
                </c:pt>
                <c:pt idx="16">
                  <c:v>4.9000000000000004</c:v>
                </c:pt>
                <c:pt idx="17">
                  <c:v>2.7</c:v>
                </c:pt>
                <c:pt idx="18">
                  <c:v>0</c:v>
                </c:pt>
                <c:pt idx="19">
                  <c:v>2.7</c:v>
                </c:pt>
                <c:pt idx="20">
                  <c:v>3.1</c:v>
                </c:pt>
                <c:pt idx="21">
                  <c:v>3.5</c:v>
                </c:pt>
                <c:pt idx="22">
                  <c:v>1.7</c:v>
                </c:pt>
                <c:pt idx="23">
                  <c:v>4.2</c:v>
                </c:pt>
                <c:pt idx="24">
                  <c:v>6.6</c:v>
                </c:pt>
                <c:pt idx="25">
                  <c:v>11.3</c:v>
                </c:pt>
                <c:pt idx="26">
                  <c:v>8.6999999999999993</c:v>
                </c:pt>
                <c:pt idx="27">
                  <c:v>1.7</c:v>
                </c:pt>
                <c:pt idx="28">
                  <c:v>2.5</c:v>
                </c:pt>
                <c:pt idx="29">
                  <c:v>3.9</c:v>
                </c:pt>
              </c:numCache>
            </c:numRef>
          </c:val>
          <c:smooth val="0"/>
        </c:ser>
        <c:ser>
          <c:idx val="3"/>
          <c:order val="3"/>
          <c:tx>
            <c:v>Mittel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cat>
            <c:numRef>
              <c:f>'Daten für Diagr.'!$A$2:$A$31</c:f>
              <c:numCache>
                <c:formatCode>m/d/yyyy</c:formatCode>
                <c:ptCount val="30"/>
                <c:pt idx="0">
                  <c:v>42095</c:v>
                </c:pt>
                <c:pt idx="1">
                  <c:v>42096</c:v>
                </c:pt>
                <c:pt idx="2">
                  <c:v>42097</c:v>
                </c:pt>
                <c:pt idx="3">
                  <c:v>42098</c:v>
                </c:pt>
                <c:pt idx="4">
                  <c:v>42099</c:v>
                </c:pt>
                <c:pt idx="5">
                  <c:v>42100</c:v>
                </c:pt>
                <c:pt idx="6">
                  <c:v>42101</c:v>
                </c:pt>
                <c:pt idx="7">
                  <c:v>42102</c:v>
                </c:pt>
                <c:pt idx="8">
                  <c:v>42103</c:v>
                </c:pt>
                <c:pt idx="9">
                  <c:v>42104</c:v>
                </c:pt>
                <c:pt idx="10">
                  <c:v>42105</c:v>
                </c:pt>
                <c:pt idx="11">
                  <c:v>42106</c:v>
                </c:pt>
                <c:pt idx="12">
                  <c:v>42107</c:v>
                </c:pt>
                <c:pt idx="13">
                  <c:v>42108</c:v>
                </c:pt>
                <c:pt idx="14">
                  <c:v>42109</c:v>
                </c:pt>
                <c:pt idx="15">
                  <c:v>42110</c:v>
                </c:pt>
                <c:pt idx="16">
                  <c:v>42111</c:v>
                </c:pt>
                <c:pt idx="17">
                  <c:v>42112</c:v>
                </c:pt>
                <c:pt idx="18">
                  <c:v>42113</c:v>
                </c:pt>
                <c:pt idx="19">
                  <c:v>42114</c:v>
                </c:pt>
                <c:pt idx="20">
                  <c:v>42115</c:v>
                </c:pt>
                <c:pt idx="21">
                  <c:v>42116</c:v>
                </c:pt>
                <c:pt idx="22">
                  <c:v>42117</c:v>
                </c:pt>
                <c:pt idx="23">
                  <c:v>42118</c:v>
                </c:pt>
                <c:pt idx="24">
                  <c:v>42119</c:v>
                </c:pt>
                <c:pt idx="25">
                  <c:v>42120</c:v>
                </c:pt>
                <c:pt idx="26">
                  <c:v>42121</c:v>
                </c:pt>
                <c:pt idx="27">
                  <c:v>42122</c:v>
                </c:pt>
                <c:pt idx="28">
                  <c:v>42123</c:v>
                </c:pt>
                <c:pt idx="29">
                  <c:v>42124</c:v>
                </c:pt>
              </c:numCache>
            </c:numRef>
          </c:cat>
          <c:val>
            <c:numRef>
              <c:f>'Daten für Diagr.'!$I$2:$I$31</c:f>
              <c:numCache>
                <c:formatCode>General</c:formatCode>
                <c:ptCount val="30"/>
                <c:pt idx="0">
                  <c:v>6.7</c:v>
                </c:pt>
                <c:pt idx="1">
                  <c:v>6.85</c:v>
                </c:pt>
                <c:pt idx="2">
                  <c:v>7</c:v>
                </c:pt>
                <c:pt idx="3">
                  <c:v>7.15</c:v>
                </c:pt>
                <c:pt idx="4">
                  <c:v>7.3</c:v>
                </c:pt>
                <c:pt idx="5">
                  <c:v>7.45</c:v>
                </c:pt>
                <c:pt idx="6">
                  <c:v>7.6</c:v>
                </c:pt>
                <c:pt idx="7">
                  <c:v>7.75</c:v>
                </c:pt>
                <c:pt idx="8">
                  <c:v>7.9</c:v>
                </c:pt>
                <c:pt idx="9">
                  <c:v>8.0500000000000007</c:v>
                </c:pt>
                <c:pt idx="10">
                  <c:v>8.1999999999999904</c:v>
                </c:pt>
                <c:pt idx="11">
                  <c:v>8.3499999999999908</c:v>
                </c:pt>
                <c:pt idx="12">
                  <c:v>8.4999999999999893</c:v>
                </c:pt>
                <c:pt idx="13">
                  <c:v>8.6499999999999897</c:v>
                </c:pt>
                <c:pt idx="14">
                  <c:v>8.7999999999999901</c:v>
                </c:pt>
                <c:pt idx="15">
                  <c:v>8.9499999999999904</c:v>
                </c:pt>
                <c:pt idx="16">
                  <c:v>9.0999999999999908</c:v>
                </c:pt>
                <c:pt idx="17">
                  <c:v>9.2499999999999893</c:v>
                </c:pt>
                <c:pt idx="18">
                  <c:v>9.3999999999999897</c:v>
                </c:pt>
                <c:pt idx="19">
                  <c:v>9.5499999999999901</c:v>
                </c:pt>
                <c:pt idx="20">
                  <c:v>9.6999999999999904</c:v>
                </c:pt>
                <c:pt idx="21">
                  <c:v>9.8499999999999908</c:v>
                </c:pt>
                <c:pt idx="22">
                  <c:v>9.9999999999999893</c:v>
                </c:pt>
                <c:pt idx="23">
                  <c:v>10.15</c:v>
                </c:pt>
                <c:pt idx="24">
                  <c:v>10.3</c:v>
                </c:pt>
                <c:pt idx="25">
                  <c:v>10.45</c:v>
                </c:pt>
                <c:pt idx="26">
                  <c:v>10.6</c:v>
                </c:pt>
                <c:pt idx="27">
                  <c:v>10.75</c:v>
                </c:pt>
                <c:pt idx="28">
                  <c:v>10.9</c:v>
                </c:pt>
                <c:pt idx="29">
                  <c:v>11.05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94848"/>
        <c:axId val="88496384"/>
      </c:lineChart>
      <c:dateAx>
        <c:axId val="88494848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/>
        <c:numFmt formatCode="dd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84963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8496384"/>
        <c:scaling>
          <c:orientation val="minMax"/>
          <c:max val="25"/>
          <c:min val="-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8494848"/>
        <c:crosses val="autoZero"/>
        <c:crossBetween val="between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122529644268769E-2"/>
          <c:y val="0.11428606859520274"/>
          <c:w val="0.86363636363636365"/>
          <c:h val="0.78730402810028555"/>
        </c:manualLayout>
      </c:layout>
      <c:barChart>
        <c:barDir val="col"/>
        <c:grouping val="clustered"/>
        <c:varyColors val="0"/>
        <c:ser>
          <c:idx val="1"/>
          <c:order val="0"/>
          <c:tx>
            <c:v>Sonnenscheindauer in Std.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'Daten für Diagr.'!$A$2:$A$31</c:f>
              <c:numCache>
                <c:formatCode>m/d/yyyy</c:formatCode>
                <c:ptCount val="30"/>
                <c:pt idx="0">
                  <c:v>42095</c:v>
                </c:pt>
                <c:pt idx="1">
                  <c:v>42096</c:v>
                </c:pt>
                <c:pt idx="2">
                  <c:v>42097</c:v>
                </c:pt>
                <c:pt idx="3">
                  <c:v>42098</c:v>
                </c:pt>
                <c:pt idx="4">
                  <c:v>42099</c:v>
                </c:pt>
                <c:pt idx="5">
                  <c:v>42100</c:v>
                </c:pt>
                <c:pt idx="6">
                  <c:v>42101</c:v>
                </c:pt>
                <c:pt idx="7">
                  <c:v>42102</c:v>
                </c:pt>
                <c:pt idx="8">
                  <c:v>42103</c:v>
                </c:pt>
                <c:pt idx="9">
                  <c:v>42104</c:v>
                </c:pt>
                <c:pt idx="10">
                  <c:v>42105</c:v>
                </c:pt>
                <c:pt idx="11">
                  <c:v>42106</c:v>
                </c:pt>
                <c:pt idx="12">
                  <c:v>42107</c:v>
                </c:pt>
                <c:pt idx="13">
                  <c:v>42108</c:v>
                </c:pt>
                <c:pt idx="14">
                  <c:v>42109</c:v>
                </c:pt>
                <c:pt idx="15">
                  <c:v>42110</c:v>
                </c:pt>
                <c:pt idx="16">
                  <c:v>42111</c:v>
                </c:pt>
                <c:pt idx="17">
                  <c:v>42112</c:v>
                </c:pt>
                <c:pt idx="18">
                  <c:v>42113</c:v>
                </c:pt>
                <c:pt idx="19">
                  <c:v>42114</c:v>
                </c:pt>
                <c:pt idx="20">
                  <c:v>42115</c:v>
                </c:pt>
                <c:pt idx="21">
                  <c:v>42116</c:v>
                </c:pt>
                <c:pt idx="22">
                  <c:v>42117</c:v>
                </c:pt>
                <c:pt idx="23">
                  <c:v>42118</c:v>
                </c:pt>
                <c:pt idx="24">
                  <c:v>42119</c:v>
                </c:pt>
                <c:pt idx="25">
                  <c:v>42120</c:v>
                </c:pt>
                <c:pt idx="26">
                  <c:v>42121</c:v>
                </c:pt>
                <c:pt idx="27">
                  <c:v>42122</c:v>
                </c:pt>
                <c:pt idx="28">
                  <c:v>42123</c:v>
                </c:pt>
                <c:pt idx="29">
                  <c:v>42124</c:v>
                </c:pt>
              </c:numCache>
            </c:numRef>
          </c:cat>
          <c:val>
            <c:numRef>
              <c:f>'Daten für Diagr.'!$G$2:$G$31</c:f>
              <c:numCache>
                <c:formatCode>0.0</c:formatCode>
                <c:ptCount val="30"/>
                <c:pt idx="0">
                  <c:v>1.4</c:v>
                </c:pt>
                <c:pt idx="1">
                  <c:v>1.2</c:v>
                </c:pt>
                <c:pt idx="2">
                  <c:v>1.2</c:v>
                </c:pt>
                <c:pt idx="3">
                  <c:v>4.7</c:v>
                </c:pt>
                <c:pt idx="4">
                  <c:v>3.7</c:v>
                </c:pt>
                <c:pt idx="5">
                  <c:v>1.8</c:v>
                </c:pt>
                <c:pt idx="6">
                  <c:v>5.9</c:v>
                </c:pt>
                <c:pt idx="8">
                  <c:v>8.8000000000000007</c:v>
                </c:pt>
                <c:pt idx="9">
                  <c:v>9.1999999999999993</c:v>
                </c:pt>
                <c:pt idx="10">
                  <c:v>4.7</c:v>
                </c:pt>
                <c:pt idx="11">
                  <c:v>7</c:v>
                </c:pt>
                <c:pt idx="12">
                  <c:v>3.9</c:v>
                </c:pt>
                <c:pt idx="13">
                  <c:v>8.3000000000000007</c:v>
                </c:pt>
                <c:pt idx="14">
                  <c:v>9.9</c:v>
                </c:pt>
                <c:pt idx="15">
                  <c:v>3.6</c:v>
                </c:pt>
                <c:pt idx="16">
                  <c:v>2.1</c:v>
                </c:pt>
                <c:pt idx="17">
                  <c:v>1.7</c:v>
                </c:pt>
                <c:pt idx="18">
                  <c:v>9.5</c:v>
                </c:pt>
                <c:pt idx="19">
                  <c:v>10</c:v>
                </c:pt>
                <c:pt idx="20">
                  <c:v>10.4</c:v>
                </c:pt>
                <c:pt idx="21">
                  <c:v>0.7</c:v>
                </c:pt>
                <c:pt idx="22">
                  <c:v>10.6</c:v>
                </c:pt>
                <c:pt idx="23">
                  <c:v>10.1</c:v>
                </c:pt>
                <c:pt idx="24">
                  <c:v>3.8</c:v>
                </c:pt>
                <c:pt idx="25">
                  <c:v>3.1</c:v>
                </c:pt>
                <c:pt idx="26">
                  <c:v>5</c:v>
                </c:pt>
                <c:pt idx="28">
                  <c:v>9.6999999999999993</c:v>
                </c:pt>
                <c:pt idx="29">
                  <c:v>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6460160"/>
        <c:axId val="96798208"/>
      </c:barChart>
      <c:lineChart>
        <c:grouping val="standard"/>
        <c:varyColors val="0"/>
        <c:ser>
          <c:idx val="0"/>
          <c:order val="1"/>
          <c:tx>
            <c:v>Luftdruck in hPa</c:v>
          </c:tx>
          <c:spPr>
            <a:ln w="317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'Daten für Diagr.'!$A$2:$A$31</c:f>
              <c:numCache>
                <c:formatCode>m/d/yyyy</c:formatCode>
                <c:ptCount val="30"/>
                <c:pt idx="0">
                  <c:v>42095</c:v>
                </c:pt>
                <c:pt idx="1">
                  <c:v>42096</c:v>
                </c:pt>
                <c:pt idx="2">
                  <c:v>42097</c:v>
                </c:pt>
                <c:pt idx="3">
                  <c:v>42098</c:v>
                </c:pt>
                <c:pt idx="4">
                  <c:v>42099</c:v>
                </c:pt>
                <c:pt idx="5">
                  <c:v>42100</c:v>
                </c:pt>
                <c:pt idx="6">
                  <c:v>42101</c:v>
                </c:pt>
                <c:pt idx="7">
                  <c:v>42102</c:v>
                </c:pt>
                <c:pt idx="8">
                  <c:v>42103</c:v>
                </c:pt>
                <c:pt idx="9">
                  <c:v>42104</c:v>
                </c:pt>
                <c:pt idx="10">
                  <c:v>42105</c:v>
                </c:pt>
                <c:pt idx="11">
                  <c:v>42106</c:v>
                </c:pt>
                <c:pt idx="12">
                  <c:v>42107</c:v>
                </c:pt>
                <c:pt idx="13">
                  <c:v>42108</c:v>
                </c:pt>
                <c:pt idx="14">
                  <c:v>42109</c:v>
                </c:pt>
                <c:pt idx="15">
                  <c:v>42110</c:v>
                </c:pt>
                <c:pt idx="16">
                  <c:v>42111</c:v>
                </c:pt>
                <c:pt idx="17">
                  <c:v>42112</c:v>
                </c:pt>
                <c:pt idx="18">
                  <c:v>42113</c:v>
                </c:pt>
                <c:pt idx="19">
                  <c:v>42114</c:v>
                </c:pt>
                <c:pt idx="20">
                  <c:v>42115</c:v>
                </c:pt>
                <c:pt idx="21">
                  <c:v>42116</c:v>
                </c:pt>
                <c:pt idx="22">
                  <c:v>42117</c:v>
                </c:pt>
                <c:pt idx="23">
                  <c:v>42118</c:v>
                </c:pt>
                <c:pt idx="24">
                  <c:v>42119</c:v>
                </c:pt>
                <c:pt idx="25">
                  <c:v>42120</c:v>
                </c:pt>
                <c:pt idx="26">
                  <c:v>42121</c:v>
                </c:pt>
                <c:pt idx="27">
                  <c:v>42122</c:v>
                </c:pt>
                <c:pt idx="28">
                  <c:v>42123</c:v>
                </c:pt>
                <c:pt idx="29">
                  <c:v>42124</c:v>
                </c:pt>
              </c:numCache>
            </c:numRef>
          </c:cat>
          <c:val>
            <c:numRef>
              <c:f>'Daten für Diagr.'!$H$2:$H$31</c:f>
              <c:numCache>
                <c:formatCode>0.0</c:formatCode>
                <c:ptCount val="30"/>
                <c:pt idx="0">
                  <c:v>1008</c:v>
                </c:pt>
                <c:pt idx="1">
                  <c:v>1009.1</c:v>
                </c:pt>
                <c:pt idx="2">
                  <c:v>1018</c:v>
                </c:pt>
                <c:pt idx="3">
                  <c:v>1015.9</c:v>
                </c:pt>
                <c:pt idx="4">
                  <c:v>1021.6</c:v>
                </c:pt>
                <c:pt idx="5">
                  <c:v>1026.5</c:v>
                </c:pt>
                <c:pt idx="6">
                  <c:v>1033.0999999999999</c:v>
                </c:pt>
                <c:pt idx="7">
                  <c:v>1030.7</c:v>
                </c:pt>
                <c:pt idx="8">
                  <c:v>1029.2</c:v>
                </c:pt>
                <c:pt idx="9">
                  <c:v>1022.6</c:v>
                </c:pt>
                <c:pt idx="10">
                  <c:v>1019</c:v>
                </c:pt>
                <c:pt idx="11">
                  <c:v>1027.3</c:v>
                </c:pt>
                <c:pt idx="12">
                  <c:v>1025.7</c:v>
                </c:pt>
                <c:pt idx="13">
                  <c:v>1025.8</c:v>
                </c:pt>
                <c:pt idx="14">
                  <c:v>1015.9</c:v>
                </c:pt>
                <c:pt idx="15">
                  <c:v>1012.7</c:v>
                </c:pt>
                <c:pt idx="16">
                  <c:v>1014.5</c:v>
                </c:pt>
                <c:pt idx="17">
                  <c:v>1022.9</c:v>
                </c:pt>
                <c:pt idx="18">
                  <c:v>1022.6</c:v>
                </c:pt>
                <c:pt idx="19">
                  <c:v>1023.5</c:v>
                </c:pt>
                <c:pt idx="20">
                  <c:v>1024.8</c:v>
                </c:pt>
                <c:pt idx="21">
                  <c:v>1024.0999999999999</c:v>
                </c:pt>
                <c:pt idx="22">
                  <c:v>1018.8</c:v>
                </c:pt>
                <c:pt idx="23">
                  <c:v>1013.8</c:v>
                </c:pt>
                <c:pt idx="24">
                  <c:v>1009.6</c:v>
                </c:pt>
                <c:pt idx="25">
                  <c:v>1007.2</c:v>
                </c:pt>
                <c:pt idx="26">
                  <c:v>1002.1</c:v>
                </c:pt>
                <c:pt idx="27">
                  <c:v>1011.4</c:v>
                </c:pt>
                <c:pt idx="28">
                  <c:v>1020.5</c:v>
                </c:pt>
                <c:pt idx="29">
                  <c:v>1014.1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99744"/>
        <c:axId val="119748480"/>
      </c:lineChart>
      <c:catAx>
        <c:axId val="96460160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dd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96798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6798208"/>
        <c:scaling>
          <c:orientation val="minMax"/>
          <c:max val="14.7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96460160"/>
        <c:crosses val="autoZero"/>
        <c:crossBetween val="between"/>
      </c:valAx>
      <c:catAx>
        <c:axId val="96799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19748480"/>
        <c:crosses val="autoZero"/>
        <c:auto val="0"/>
        <c:lblAlgn val="ctr"/>
        <c:lblOffset val="100"/>
        <c:noMultiLvlLbl val="0"/>
      </c:catAx>
      <c:valAx>
        <c:axId val="119748480"/>
        <c:scaling>
          <c:orientation val="minMax"/>
          <c:max val="1050"/>
          <c:min val="98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967997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909090909090912E-2"/>
          <c:y val="4.444458223146773E-2"/>
          <c:w val="0.79644268774703553"/>
          <c:h val="5.396842128106796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Temperaturen in °C</a:t>
            </a:r>
          </a:p>
        </c:rich>
      </c:tx>
      <c:layout>
        <c:manualLayout>
          <c:xMode val="edge"/>
          <c:yMode val="edge"/>
          <c:x val="1.7892600703018631E-2"/>
          <c:y val="4.085432518691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733132470867185E-2"/>
          <c:y val="0.12534818025131056"/>
          <c:w val="0.90854870775347962"/>
          <c:h val="0.78830083565460063"/>
        </c:manualLayout>
      </c:layout>
      <c:barChart>
        <c:barDir val="col"/>
        <c:grouping val="clustered"/>
        <c:varyColors val="0"/>
        <c:ser>
          <c:idx val="3"/>
          <c:order val="3"/>
          <c:tx>
            <c:v>Niederschlag</c:v>
          </c:tx>
          <c:spPr>
            <a:solidFill>
              <a:srgbClr val="1F497D">
                <a:lumMod val="75000"/>
              </a:srgb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780199818346957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267029972752043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314924391847468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3149243918474688E-3"/>
                  <c:y val="-1.81653042688465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-1.81653042688465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314924391847468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"/>
                  <c:y val="1.81653042688465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1.314924391847468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1.3150279292010612E-3"/>
                  <c:y val="-1.76303575132127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1.3149243918474688E-3"/>
                  <c:y val="4.4140259034378197E-4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0"/>
                  <c:y val="-3.13887875732154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1.3150279292011575E-3"/>
                  <c:y val="-2.28210574495626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1.3149243918474688E-3"/>
                  <c:y val="-1.81653042688465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0"/>
                  <c:y val="0.1961852861035422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0"/>
                  <c:y val="0.1889191643960036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'[1]Daten für Diagr.'!$A$62:$A$91</c:f>
              <c:strCache>
                <c:ptCount val="30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'Daten für Diagr.'!$E$2:$E$31</c:f>
              <c:numCache>
                <c:formatCode>0.0</c:formatCode>
                <c:ptCount val="30"/>
                <c:pt idx="0">
                  <c:v>6.2</c:v>
                </c:pt>
                <c:pt idx="1">
                  <c:v>9</c:v>
                </c:pt>
                <c:pt idx="2">
                  <c:v>0.4</c:v>
                </c:pt>
                <c:pt idx="3">
                  <c:v>0.6</c:v>
                </c:pt>
                <c:pt idx="5">
                  <c:v>2</c:v>
                </c:pt>
                <c:pt idx="6">
                  <c:v>0.9</c:v>
                </c:pt>
                <c:pt idx="7">
                  <c:v>0.1</c:v>
                </c:pt>
                <c:pt idx="10">
                  <c:v>0.9</c:v>
                </c:pt>
                <c:pt idx="12">
                  <c:v>0.1</c:v>
                </c:pt>
                <c:pt idx="15">
                  <c:v>1.1000000000000001</c:v>
                </c:pt>
                <c:pt idx="16">
                  <c:v>0.3</c:v>
                </c:pt>
                <c:pt idx="17">
                  <c:v>0.1</c:v>
                </c:pt>
                <c:pt idx="25">
                  <c:v>1.3</c:v>
                </c:pt>
                <c:pt idx="26">
                  <c:v>17</c:v>
                </c:pt>
                <c:pt idx="27">
                  <c:v>14.5</c:v>
                </c:pt>
                <c:pt idx="29">
                  <c:v>6.8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713024"/>
        <c:axId val="79714560"/>
      </c:barChart>
      <c:lineChart>
        <c:grouping val="standard"/>
        <c:varyColors val="0"/>
        <c:ser>
          <c:idx val="0"/>
          <c:order val="0"/>
          <c:tx>
            <c:v>Tmax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815931292612092E-2"/>
                  <c:y val="-1.6094888683873643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9723969415065719E-2"/>
                  <c:y val="1.6348630808069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1558185404339252E-2"/>
                  <c:y val="-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9632338857051152E-3"/>
                  <c:y val="-1.6282406116129217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2596975673898753E-3"/>
                  <c:y val="-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840925209792563E-2"/>
                  <c:y val="1.453195734729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3668639053254437E-2"/>
                  <c:y val="-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8132807363576597E-2"/>
                  <c:y val="-3.15175180759080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3142669296515453E-2"/>
                  <c:y val="-1.0648301114949188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076275968462522E-2"/>
                  <c:y val="-1.4532243415077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2353714661406968E-2"/>
                  <c:y val="-1.4532243415077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8.1392784481821422E-3"/>
                  <c:y val="-9.0694930163702295E-3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2353714661406968E-2"/>
                  <c:y val="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-3.5253122945430634E-2"/>
                  <c:y val="-1.596358357112718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2.6298487836949377E-3"/>
                  <c:y val="-1.2715712988192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2.6298487836949377E-3"/>
                  <c:y val="-1.0899182561307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1.8159105851413542E-2"/>
                  <c:y val="1.5479270813219191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3.9447731755424063E-2"/>
                  <c:y val="-1.6349059909745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4.2077580539119003E-2"/>
                  <c:y val="-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2.2353714661406968E-2"/>
                  <c:y val="-1.9981834695731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1.8409045023218253E-2"/>
                  <c:y val="1.8165161234954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4.4457904300423984E-2"/>
                  <c:y val="-5.035222095875618E-3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2.7613619303504221E-2"/>
                  <c:y val="-1.8165447302738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1.5529360605072198E-2"/>
                  <c:y val="-1.7967631430267403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9723865877712032E-2"/>
                  <c:y val="1.4531814313401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4.2077580539119003E-2"/>
                  <c:y val="-5.44959128065395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1.0519395134779751E-2"/>
                  <c:y val="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2.6299523210486261E-3"/>
                  <c:y val="9.08250910053137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2.4983563445101907E-2"/>
                  <c:y val="-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2.2103879026955951E-2"/>
                  <c:y val="-1.8524033269683219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für Diagr.'!$A$89:$A$119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'Daten für Diagr.'!$C$2:$C$31</c:f>
              <c:numCache>
                <c:formatCode>0.0</c:formatCode>
                <c:ptCount val="30"/>
                <c:pt idx="0">
                  <c:v>6.7</c:v>
                </c:pt>
                <c:pt idx="1">
                  <c:v>5.2</c:v>
                </c:pt>
                <c:pt idx="2">
                  <c:v>7.2</c:v>
                </c:pt>
                <c:pt idx="3">
                  <c:v>9.3000000000000007</c:v>
                </c:pt>
                <c:pt idx="4">
                  <c:v>8.1999999999999993</c:v>
                </c:pt>
                <c:pt idx="5">
                  <c:v>6.6</c:v>
                </c:pt>
                <c:pt idx="6">
                  <c:v>11.8</c:v>
                </c:pt>
                <c:pt idx="7">
                  <c:v>8.1999999999999993</c:v>
                </c:pt>
                <c:pt idx="8">
                  <c:v>15.6</c:v>
                </c:pt>
                <c:pt idx="9">
                  <c:v>18.899999999999999</c:v>
                </c:pt>
                <c:pt idx="10">
                  <c:v>22.1</c:v>
                </c:pt>
                <c:pt idx="11">
                  <c:v>15.7</c:v>
                </c:pt>
                <c:pt idx="12">
                  <c:v>13.2</c:v>
                </c:pt>
                <c:pt idx="13">
                  <c:v>15.6</c:v>
                </c:pt>
                <c:pt idx="14">
                  <c:v>23.1</c:v>
                </c:pt>
                <c:pt idx="15">
                  <c:v>15.2</c:v>
                </c:pt>
                <c:pt idx="16">
                  <c:v>12.6</c:v>
                </c:pt>
                <c:pt idx="17">
                  <c:v>9.8000000000000007</c:v>
                </c:pt>
                <c:pt idx="18">
                  <c:v>14.6</c:v>
                </c:pt>
                <c:pt idx="19">
                  <c:v>17.8</c:v>
                </c:pt>
                <c:pt idx="20">
                  <c:v>20.399999999999999</c:v>
                </c:pt>
                <c:pt idx="21">
                  <c:v>12.1</c:v>
                </c:pt>
                <c:pt idx="22">
                  <c:v>17.899999999999999</c:v>
                </c:pt>
                <c:pt idx="23">
                  <c:v>21.2</c:v>
                </c:pt>
                <c:pt idx="24">
                  <c:v>21.1</c:v>
                </c:pt>
                <c:pt idx="25">
                  <c:v>20.8</c:v>
                </c:pt>
                <c:pt idx="26">
                  <c:v>24.8</c:v>
                </c:pt>
                <c:pt idx="27">
                  <c:v>9.1999999999999993</c:v>
                </c:pt>
                <c:pt idx="28">
                  <c:v>13.8</c:v>
                </c:pt>
                <c:pt idx="29">
                  <c:v>16.600000000000001</c:v>
                </c:pt>
              </c:numCache>
            </c:numRef>
          </c:val>
          <c:smooth val="0"/>
        </c:ser>
        <c:ser>
          <c:idx val="1"/>
          <c:order val="1"/>
          <c:tx>
            <c:v>Td</c:v>
          </c:tx>
          <c:spPr>
            <a:ln w="25400">
              <a:solidFill>
                <a:srgbClr val="007400"/>
              </a:solidFill>
            </a:ln>
          </c:spPr>
          <c:marker>
            <c:symbol val="none"/>
          </c:marker>
          <c:cat>
            <c:numRef>
              <c:f>'Daten für Diagr.'!$A$89:$A$119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'Daten für Diagr.'!$B$2:$B$31</c:f>
              <c:numCache>
                <c:formatCode>0.0</c:formatCode>
                <c:ptCount val="30"/>
                <c:pt idx="0">
                  <c:v>3.6</c:v>
                </c:pt>
                <c:pt idx="1">
                  <c:v>2.2000000000000002</c:v>
                </c:pt>
                <c:pt idx="2">
                  <c:v>4</c:v>
                </c:pt>
                <c:pt idx="3">
                  <c:v>3.4</c:v>
                </c:pt>
                <c:pt idx="4">
                  <c:v>3.2</c:v>
                </c:pt>
                <c:pt idx="5">
                  <c:v>2.8</c:v>
                </c:pt>
                <c:pt idx="6">
                  <c:v>6.2</c:v>
                </c:pt>
                <c:pt idx="7">
                  <c:v>7.2</c:v>
                </c:pt>
                <c:pt idx="8">
                  <c:v>9.8000000000000007</c:v>
                </c:pt>
                <c:pt idx="9">
                  <c:v>11.7</c:v>
                </c:pt>
                <c:pt idx="10">
                  <c:v>14.4</c:v>
                </c:pt>
                <c:pt idx="11">
                  <c:v>10.8</c:v>
                </c:pt>
                <c:pt idx="12">
                  <c:v>10.1</c:v>
                </c:pt>
                <c:pt idx="13">
                  <c:v>10.3</c:v>
                </c:pt>
                <c:pt idx="14">
                  <c:v>16.600000000000001</c:v>
                </c:pt>
                <c:pt idx="15">
                  <c:v>12</c:v>
                </c:pt>
                <c:pt idx="16">
                  <c:v>8.1999999999999993</c:v>
                </c:pt>
                <c:pt idx="17">
                  <c:v>6.2</c:v>
                </c:pt>
                <c:pt idx="18">
                  <c:v>7.6</c:v>
                </c:pt>
                <c:pt idx="19">
                  <c:v>10.7</c:v>
                </c:pt>
                <c:pt idx="20">
                  <c:v>12.7</c:v>
                </c:pt>
                <c:pt idx="21">
                  <c:v>7.8</c:v>
                </c:pt>
                <c:pt idx="22">
                  <c:v>9.8000000000000007</c:v>
                </c:pt>
                <c:pt idx="23">
                  <c:v>13.1</c:v>
                </c:pt>
                <c:pt idx="24">
                  <c:v>15.1</c:v>
                </c:pt>
                <c:pt idx="25">
                  <c:v>15.4</c:v>
                </c:pt>
                <c:pt idx="26">
                  <c:v>14.4</c:v>
                </c:pt>
                <c:pt idx="27">
                  <c:v>5.3</c:v>
                </c:pt>
                <c:pt idx="28">
                  <c:v>8.1</c:v>
                </c:pt>
                <c:pt idx="29">
                  <c:v>10.6</c:v>
                </c:pt>
              </c:numCache>
            </c:numRef>
          </c:val>
          <c:smooth val="0"/>
        </c:ser>
        <c:ser>
          <c:idx val="2"/>
          <c:order val="2"/>
          <c:tx>
            <c:v>Tmin</c:v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3668742590608128E-2"/>
                  <c:y val="-1.453238644896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3668742590608128E-2"/>
                  <c:y val="1.0899182561307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0519395134779751E-2"/>
                  <c:y val="-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7521419290044364E-2"/>
                  <c:y val="1.4946183498179893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7613412228796843E-2"/>
                  <c:y val="1.9981834695731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1039100881620566E-2"/>
                  <c:y val="-1.9981977729623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7094017094017096E-2"/>
                  <c:y val="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3149243918474688E-3"/>
                  <c:y val="-1.2715856022084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6298487836949377E-3"/>
                  <c:y val="-9.08279516831513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9447731755424065E-3"/>
                  <c:y val="1.0899182561307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7002127692618304E-2"/>
                  <c:y val="-1.8711550701938823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2873213333540409E-2"/>
                  <c:y val="1.6348487774178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3149243918474688E-2"/>
                  <c:y val="-2.1798508156507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8408941485864562E-2"/>
                  <c:y val="1.8165161234954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1.4464168310322156E-2"/>
                  <c:y val="-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3.5502958579881658E-2"/>
                  <c:y val="1.111301822966952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3.9447731755424063E-2"/>
                  <c:y val="-1.8165304268846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3.6817882971729124E-2"/>
                  <c:y val="1.2715569954300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1.8408941485864562E-2"/>
                  <c:y val="1.4532243415077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5.2596975673898753E-3"/>
                  <c:y val="1.6348487774178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9.204470742932281E-3"/>
                  <c:y val="1.4532100381185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1.9723969415065625E-2"/>
                  <c:y val="-1.6349059909745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2.366863905325434E-2"/>
                  <c:y val="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3.6818090046436505E-2"/>
                  <c:y val="-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5.2596975673898753E-3"/>
                  <c:y val="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2.1038790269559501E-2"/>
                  <c:y val="-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3.4188034188034191E-2"/>
                  <c:y val="1.0899182561307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2.1038790269559404E-2"/>
                  <c:y val="1.4532243415077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1.3149347455828377E-2"/>
                  <c:y val="1.9981834695731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1.9723865877712032E-2"/>
                  <c:y val="-1.8165447302738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5.2596975673898753E-3"/>
                  <c:y val="-7.2661217075386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für Diagr.'!$A$89:$A$119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'Daten für Diagr.'!$D$2:$D$31</c:f>
              <c:numCache>
                <c:formatCode>0.0</c:formatCode>
                <c:ptCount val="30"/>
                <c:pt idx="0">
                  <c:v>1.3</c:v>
                </c:pt>
                <c:pt idx="1">
                  <c:v>0.7</c:v>
                </c:pt>
                <c:pt idx="2">
                  <c:v>2.2000000000000002</c:v>
                </c:pt>
                <c:pt idx="3">
                  <c:v>-0.9</c:v>
                </c:pt>
                <c:pt idx="4">
                  <c:v>-1.6</c:v>
                </c:pt>
                <c:pt idx="5">
                  <c:v>-0.4</c:v>
                </c:pt>
                <c:pt idx="6">
                  <c:v>-0.9</c:v>
                </c:pt>
                <c:pt idx="7">
                  <c:v>6.5</c:v>
                </c:pt>
                <c:pt idx="8">
                  <c:v>5.9</c:v>
                </c:pt>
                <c:pt idx="9">
                  <c:v>3.8</c:v>
                </c:pt>
                <c:pt idx="10">
                  <c:v>7.2</c:v>
                </c:pt>
                <c:pt idx="11">
                  <c:v>6.1</c:v>
                </c:pt>
                <c:pt idx="12">
                  <c:v>5.7</c:v>
                </c:pt>
                <c:pt idx="13">
                  <c:v>2.4</c:v>
                </c:pt>
                <c:pt idx="14">
                  <c:v>10.4</c:v>
                </c:pt>
                <c:pt idx="15">
                  <c:v>8.4</c:v>
                </c:pt>
                <c:pt idx="16">
                  <c:v>4.9000000000000004</c:v>
                </c:pt>
                <c:pt idx="17">
                  <c:v>2.7</c:v>
                </c:pt>
                <c:pt idx="18">
                  <c:v>0</c:v>
                </c:pt>
                <c:pt idx="19">
                  <c:v>2.7</c:v>
                </c:pt>
                <c:pt idx="20">
                  <c:v>3.1</c:v>
                </c:pt>
                <c:pt idx="21">
                  <c:v>3.5</c:v>
                </c:pt>
                <c:pt idx="22">
                  <c:v>1.7</c:v>
                </c:pt>
                <c:pt idx="23">
                  <c:v>4.2</c:v>
                </c:pt>
                <c:pt idx="24">
                  <c:v>6.6</c:v>
                </c:pt>
                <c:pt idx="25">
                  <c:v>11.3</c:v>
                </c:pt>
                <c:pt idx="26">
                  <c:v>8.6999999999999993</c:v>
                </c:pt>
                <c:pt idx="27">
                  <c:v>1.7</c:v>
                </c:pt>
                <c:pt idx="28">
                  <c:v>2.5</c:v>
                </c:pt>
                <c:pt idx="29">
                  <c:v>3.9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705600"/>
        <c:axId val="79707136"/>
      </c:lineChart>
      <c:catAx>
        <c:axId val="7970560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dd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970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707136"/>
        <c:scaling>
          <c:orientation val="minMax"/>
          <c:max val="25"/>
          <c:min val="-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9705600"/>
        <c:crosses val="autoZero"/>
        <c:crossBetween val="between"/>
      </c:valAx>
      <c:catAx>
        <c:axId val="79713024"/>
        <c:scaling>
          <c:orientation val="minMax"/>
        </c:scaling>
        <c:delete val="1"/>
        <c:axPos val="b"/>
        <c:majorTickMark val="out"/>
        <c:minorTickMark val="none"/>
        <c:tickLblPos val="nextTo"/>
        <c:crossAx val="79714560"/>
        <c:crosses val="autoZero"/>
        <c:auto val="1"/>
        <c:lblAlgn val="ctr"/>
        <c:lblOffset val="100"/>
        <c:noMultiLvlLbl val="0"/>
      </c:catAx>
      <c:valAx>
        <c:axId val="79714560"/>
        <c:scaling>
          <c:orientation val="minMax"/>
          <c:max val="25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79713024"/>
        <c:crosses val="max"/>
        <c:crossBetween val="between"/>
      </c:valAx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4" name="Grafik 3" descr=":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4238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9525</xdr:colOff>
      <xdr:row>26</xdr:row>
      <xdr:rowOff>9525</xdr:rowOff>
    </xdr:to>
    <xdr:pic>
      <xdr:nvPicPr>
        <xdr:cNvPr id="6" name="Grafik 5" descr=":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4238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9525</xdr:colOff>
      <xdr:row>56</xdr:row>
      <xdr:rowOff>9525</xdr:rowOff>
    </xdr:to>
    <xdr:pic>
      <xdr:nvPicPr>
        <xdr:cNvPr id="7" name="Grafik 6" descr=":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917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9525</xdr:colOff>
      <xdr:row>56</xdr:row>
      <xdr:rowOff>9525</xdr:rowOff>
    </xdr:to>
    <xdr:pic>
      <xdr:nvPicPr>
        <xdr:cNvPr id="9" name="Grafik 8" descr=":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917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1</xdr:row>
      <xdr:rowOff>66675</xdr:rowOff>
    </xdr:from>
    <xdr:to>
      <xdr:col>12</xdr:col>
      <xdr:colOff>752475</xdr:colOff>
      <xdr:row>15</xdr:row>
      <xdr:rowOff>47625</xdr:rowOff>
    </xdr:to>
    <xdr:graphicFrame macro="">
      <xdr:nvGraphicFramePr>
        <xdr:cNvPr id="307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12</xdr:row>
      <xdr:rowOff>0</xdr:rowOff>
    </xdr:from>
    <xdr:to>
      <xdr:col>6</xdr:col>
      <xdr:colOff>466725</xdr:colOff>
      <xdr:row>29</xdr:row>
      <xdr:rowOff>0</xdr:rowOff>
    </xdr:to>
    <xdr:graphicFrame macro="">
      <xdr:nvGraphicFramePr>
        <xdr:cNvPr id="3074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504825</xdr:colOff>
      <xdr:row>14</xdr:row>
      <xdr:rowOff>190500</xdr:rowOff>
    </xdr:from>
    <xdr:to>
      <xdr:col>12</xdr:col>
      <xdr:colOff>752475</xdr:colOff>
      <xdr:row>29</xdr:row>
      <xdr:rowOff>0</xdr:rowOff>
    </xdr:to>
    <xdr:graphicFrame macro="">
      <xdr:nvGraphicFramePr>
        <xdr:cNvPr id="3075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29</xdr:row>
      <xdr:rowOff>1</xdr:rowOff>
    </xdr:from>
    <xdr:to>
      <xdr:col>12</xdr:col>
      <xdr:colOff>752475</xdr:colOff>
      <xdr:row>63</xdr:row>
      <xdr:rowOff>190501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1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2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3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4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742950</xdr:colOff>
      <xdr:row>16</xdr:row>
      <xdr:rowOff>119062</xdr:rowOff>
    </xdr:from>
    <xdr:ext cx="914400" cy="264560"/>
    <xdr:sp macro="" textlink="">
      <xdr:nvSpPr>
        <xdr:cNvPr id="2" name="Textfeld 1"/>
        <xdr:cNvSpPr txBox="1"/>
      </xdr:nvSpPr>
      <xdr:spPr>
        <a:xfrm rot="1789025">
          <a:off x="6305550" y="287178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Basti/Eigene%20Dateien/Wetterkalender%20September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ttelhilfstabelle"/>
      <sheetName val="Kurztab."/>
      <sheetName val="Sichtst."/>
      <sheetName val="Monatsdiagramm"/>
      <sheetName val="Daten für Diagr."/>
      <sheetName val="Modul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>
            <v>15.9</v>
          </cell>
        </row>
        <row r="62">
          <cell r="A62" t="str">
            <v>01</v>
          </cell>
        </row>
        <row r="63">
          <cell r="A63" t="str">
            <v>02</v>
          </cell>
        </row>
        <row r="64">
          <cell r="A64" t="str">
            <v>03</v>
          </cell>
        </row>
        <row r="65">
          <cell r="A65" t="str">
            <v>04</v>
          </cell>
        </row>
        <row r="66">
          <cell r="A66" t="str">
            <v>05</v>
          </cell>
        </row>
        <row r="67">
          <cell r="A67" t="str">
            <v>06</v>
          </cell>
        </row>
        <row r="68">
          <cell r="A68" t="str">
            <v>07</v>
          </cell>
        </row>
        <row r="69">
          <cell r="A69" t="str">
            <v>08</v>
          </cell>
        </row>
        <row r="70">
          <cell r="A70" t="str">
            <v>09</v>
          </cell>
        </row>
        <row r="71">
          <cell r="A71" t="str">
            <v>10</v>
          </cell>
        </row>
        <row r="72">
          <cell r="A72" t="str">
            <v>11</v>
          </cell>
        </row>
        <row r="73">
          <cell r="A73" t="str">
            <v>12</v>
          </cell>
        </row>
        <row r="74">
          <cell r="A74" t="str">
            <v>13</v>
          </cell>
        </row>
        <row r="75">
          <cell r="A75" t="str">
            <v>14</v>
          </cell>
        </row>
        <row r="76">
          <cell r="A76" t="str">
            <v>15</v>
          </cell>
        </row>
        <row r="77">
          <cell r="A77" t="str">
            <v>16</v>
          </cell>
        </row>
        <row r="78">
          <cell r="A78" t="str">
            <v>17</v>
          </cell>
        </row>
        <row r="79">
          <cell r="A79" t="str">
            <v>18</v>
          </cell>
        </row>
        <row r="80">
          <cell r="A80" t="str">
            <v>19</v>
          </cell>
        </row>
        <row r="81">
          <cell r="A81" t="str">
            <v>20</v>
          </cell>
        </row>
        <row r="82">
          <cell r="A82" t="str">
            <v>21</v>
          </cell>
        </row>
        <row r="83">
          <cell r="A83" t="str">
            <v>22</v>
          </cell>
        </row>
        <row r="84">
          <cell r="A84" t="str">
            <v>23</v>
          </cell>
        </row>
        <row r="85">
          <cell r="A85" t="str">
            <v>24</v>
          </cell>
        </row>
        <row r="86">
          <cell r="A86" t="str">
            <v>25</v>
          </cell>
        </row>
        <row r="87">
          <cell r="A87" t="str">
            <v>26</v>
          </cell>
        </row>
        <row r="88">
          <cell r="A88" t="str">
            <v>27</v>
          </cell>
        </row>
        <row r="89">
          <cell r="A89" t="str">
            <v>28</v>
          </cell>
        </row>
        <row r="90">
          <cell r="A90" t="str">
            <v>29</v>
          </cell>
        </row>
        <row r="91">
          <cell r="A91" t="str">
            <v>30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workbookViewId="0">
      <selection activeCell="M25" sqref="M25"/>
    </sheetView>
  </sheetViews>
  <sheetFormatPr baseColWidth="10" defaultRowHeight="12.75" x14ac:dyDescent="0.2"/>
  <cols>
    <col min="1" max="1" width="7" customWidth="1"/>
    <col min="2" max="2" width="7.85546875" customWidth="1"/>
    <col min="3" max="3" width="14.5703125" customWidth="1"/>
    <col min="4" max="4" width="9.5703125" customWidth="1"/>
    <col min="5" max="5" width="19.5703125" customWidth="1"/>
    <col min="6" max="6" width="10.7109375" customWidth="1"/>
    <col min="7" max="7" width="3.140625" customWidth="1"/>
    <col min="8" max="8" width="7" customWidth="1"/>
    <col min="9" max="9" width="7.85546875" customWidth="1"/>
    <col min="10" max="10" width="14.5703125" customWidth="1"/>
    <col min="11" max="11" width="9.5703125" customWidth="1"/>
    <col min="12" max="12" width="19.5703125" customWidth="1"/>
    <col min="13" max="13" width="10.7109375" customWidth="1"/>
  </cols>
  <sheetData>
    <row r="1" spans="1:14" ht="13.5" thickBot="1" x14ac:dyDescent="0.25"/>
    <row r="2" spans="1:14" ht="15.75" thickBot="1" x14ac:dyDescent="0.25">
      <c r="A2" s="65" t="s">
        <v>112</v>
      </c>
      <c r="B2" s="65" t="s">
        <v>113</v>
      </c>
      <c r="C2" s="65" t="s">
        <v>171</v>
      </c>
      <c r="D2" s="65" t="s">
        <v>114</v>
      </c>
      <c r="E2" s="66" t="s">
        <v>139</v>
      </c>
      <c r="F2" s="66" t="s">
        <v>172</v>
      </c>
      <c r="G2" s="67"/>
      <c r="H2" s="65" t="s">
        <v>112</v>
      </c>
      <c r="I2" s="65" t="s">
        <v>113</v>
      </c>
      <c r="J2" s="65" t="s">
        <v>171</v>
      </c>
      <c r="K2" s="65" t="s">
        <v>114</v>
      </c>
      <c r="L2" s="66" t="s">
        <v>139</v>
      </c>
      <c r="M2" s="66" t="s">
        <v>172</v>
      </c>
      <c r="N2" s="68"/>
    </row>
    <row r="3" spans="1:14" ht="15" x14ac:dyDescent="0.2">
      <c r="A3" s="185" t="s">
        <v>115</v>
      </c>
      <c r="B3" s="69">
        <v>2</v>
      </c>
      <c r="C3" s="69">
        <v>89</v>
      </c>
      <c r="D3" s="70">
        <v>1020.2</v>
      </c>
      <c r="E3" s="71">
        <v>3.1</v>
      </c>
      <c r="F3" s="111">
        <v>1</v>
      </c>
      <c r="G3" s="67"/>
      <c r="H3" s="188" t="s">
        <v>115</v>
      </c>
      <c r="I3" s="69">
        <v>1</v>
      </c>
      <c r="J3" s="69">
        <v>82</v>
      </c>
      <c r="K3" s="70">
        <v>1017.6</v>
      </c>
      <c r="L3" s="70">
        <v>2.1</v>
      </c>
      <c r="M3" s="111">
        <v>5</v>
      </c>
      <c r="N3" s="68"/>
    </row>
    <row r="4" spans="1:14" ht="15" x14ac:dyDescent="0.2">
      <c r="A4" s="186" t="s">
        <v>116</v>
      </c>
      <c r="B4" s="72">
        <v>2</v>
      </c>
      <c r="C4" s="72">
        <v>90</v>
      </c>
      <c r="D4" s="73">
        <v>1020.5</v>
      </c>
      <c r="E4" s="74">
        <v>2.8</v>
      </c>
      <c r="F4" s="111">
        <v>1</v>
      </c>
      <c r="G4" s="67"/>
      <c r="H4" s="189" t="s">
        <v>116</v>
      </c>
      <c r="I4" s="72">
        <v>2</v>
      </c>
      <c r="J4" s="72">
        <v>79</v>
      </c>
      <c r="K4" s="73">
        <v>1017.2</v>
      </c>
      <c r="L4" s="73">
        <v>2.2999999999999998</v>
      </c>
      <c r="M4" s="111">
        <v>5</v>
      </c>
      <c r="N4" s="68"/>
    </row>
    <row r="5" spans="1:14" ht="15" x14ac:dyDescent="0.2">
      <c r="A5" s="185" t="s">
        <v>117</v>
      </c>
      <c r="B5" s="69">
        <v>1</v>
      </c>
      <c r="C5" s="72">
        <v>93</v>
      </c>
      <c r="D5" s="70">
        <v>1021</v>
      </c>
      <c r="E5" s="71">
        <v>2</v>
      </c>
      <c r="F5" s="111">
        <v>0</v>
      </c>
      <c r="G5" s="67"/>
      <c r="H5" s="188" t="s">
        <v>117</v>
      </c>
      <c r="I5" s="69">
        <v>2</v>
      </c>
      <c r="J5" s="69">
        <v>79</v>
      </c>
      <c r="K5" s="70">
        <v>1016.9</v>
      </c>
      <c r="L5" s="70">
        <v>2.1</v>
      </c>
      <c r="M5" s="111">
        <v>5</v>
      </c>
      <c r="N5" s="68"/>
    </row>
    <row r="6" spans="1:14" ht="15" x14ac:dyDescent="0.2">
      <c r="A6" s="186" t="s">
        <v>118</v>
      </c>
      <c r="B6" s="72">
        <v>1</v>
      </c>
      <c r="C6" s="72">
        <v>94</v>
      </c>
      <c r="D6" s="73">
        <v>1021.6</v>
      </c>
      <c r="E6" s="74">
        <v>1.7</v>
      </c>
      <c r="F6" s="111">
        <v>1</v>
      </c>
      <c r="G6" s="67"/>
      <c r="H6" s="189" t="s">
        <v>118</v>
      </c>
      <c r="I6" s="72">
        <v>1</v>
      </c>
      <c r="J6" s="72">
        <v>83</v>
      </c>
      <c r="K6" s="73">
        <v>1016.7</v>
      </c>
      <c r="L6" s="73">
        <v>2.1</v>
      </c>
      <c r="M6" s="111">
        <v>5</v>
      </c>
      <c r="N6" s="68"/>
    </row>
    <row r="7" spans="1:14" ht="15" x14ac:dyDescent="0.2">
      <c r="A7" s="185" t="s">
        <v>119</v>
      </c>
      <c r="B7" s="69">
        <v>2</v>
      </c>
      <c r="C7" s="72">
        <v>93</v>
      </c>
      <c r="D7" s="70">
        <v>1021.8</v>
      </c>
      <c r="E7" s="71">
        <v>2</v>
      </c>
      <c r="F7" s="111">
        <v>3</v>
      </c>
      <c r="G7" s="67"/>
      <c r="H7" s="188" t="s">
        <v>119</v>
      </c>
      <c r="I7" s="69">
        <v>1</v>
      </c>
      <c r="J7" s="69">
        <v>84</v>
      </c>
      <c r="K7" s="70">
        <v>1016.1</v>
      </c>
      <c r="L7" s="70">
        <v>2.5</v>
      </c>
      <c r="M7" s="111">
        <v>5</v>
      </c>
      <c r="N7" s="68"/>
    </row>
    <row r="8" spans="1:14" ht="15" x14ac:dyDescent="0.2">
      <c r="A8" s="186" t="s">
        <v>120</v>
      </c>
      <c r="B8" s="72">
        <v>2</v>
      </c>
      <c r="C8" s="72">
        <v>93</v>
      </c>
      <c r="D8" s="73">
        <v>1021.9</v>
      </c>
      <c r="E8" s="74">
        <v>1.8</v>
      </c>
      <c r="F8" s="111">
        <v>1</v>
      </c>
      <c r="G8" s="67"/>
      <c r="H8" s="189" t="s">
        <v>120</v>
      </c>
      <c r="I8" s="72">
        <v>1</v>
      </c>
      <c r="J8" s="72">
        <v>88</v>
      </c>
      <c r="K8" s="73">
        <v>1015.9</v>
      </c>
      <c r="L8" s="73">
        <v>2.2000000000000002</v>
      </c>
      <c r="M8" s="111">
        <v>7</v>
      </c>
      <c r="N8" s="68"/>
    </row>
    <row r="9" spans="1:14" ht="15" x14ac:dyDescent="0.2">
      <c r="A9" s="185" t="s">
        <v>121</v>
      </c>
      <c r="B9" s="69">
        <v>2</v>
      </c>
      <c r="C9" s="72">
        <v>92</v>
      </c>
      <c r="D9" s="70">
        <v>1022.3</v>
      </c>
      <c r="E9" s="71">
        <v>2.7</v>
      </c>
      <c r="F9" s="111">
        <v>1</v>
      </c>
      <c r="G9" s="67"/>
      <c r="H9" s="188" t="s">
        <v>121</v>
      </c>
      <c r="I9" s="69">
        <v>0</v>
      </c>
      <c r="J9" s="69">
        <v>84</v>
      </c>
      <c r="K9" s="70">
        <v>1016.1</v>
      </c>
      <c r="L9" s="70">
        <v>2.8</v>
      </c>
      <c r="M9" s="111">
        <v>7</v>
      </c>
      <c r="N9" s="68"/>
    </row>
    <row r="10" spans="1:14" ht="15" x14ac:dyDescent="0.2">
      <c r="A10" s="186" t="s">
        <v>122</v>
      </c>
      <c r="B10" s="72">
        <v>1</v>
      </c>
      <c r="C10" s="72">
        <v>89</v>
      </c>
      <c r="D10" s="73">
        <v>1022.4</v>
      </c>
      <c r="E10" s="73">
        <v>4.4000000000000004</v>
      </c>
      <c r="F10" s="111">
        <v>1</v>
      </c>
      <c r="G10" s="67"/>
      <c r="H10" s="189" t="s">
        <v>122</v>
      </c>
      <c r="I10" s="72">
        <v>1</v>
      </c>
      <c r="J10" s="72">
        <v>79</v>
      </c>
      <c r="K10" s="73">
        <v>1015.8</v>
      </c>
      <c r="L10" s="73">
        <v>4.9000000000000004</v>
      </c>
      <c r="M10" s="111">
        <v>7</v>
      </c>
      <c r="N10" s="68"/>
    </row>
    <row r="11" spans="1:14" ht="15" x14ac:dyDescent="0.2">
      <c r="A11" s="185" t="s">
        <v>123</v>
      </c>
      <c r="B11" s="72">
        <v>2</v>
      </c>
      <c r="C11" s="72">
        <v>81</v>
      </c>
      <c r="D11" s="73">
        <v>1022.7</v>
      </c>
      <c r="E11" s="73">
        <v>4.8</v>
      </c>
      <c r="F11" s="111">
        <v>2</v>
      </c>
      <c r="G11" s="67"/>
      <c r="H11" s="188" t="s">
        <v>123</v>
      </c>
      <c r="I11" s="69">
        <v>2</v>
      </c>
      <c r="J11" s="72">
        <v>62</v>
      </c>
      <c r="K11" s="73">
        <v>1015.4</v>
      </c>
      <c r="L11" s="73">
        <v>4.4000000000000004</v>
      </c>
      <c r="M11" s="111">
        <v>5</v>
      </c>
      <c r="N11" s="68"/>
    </row>
    <row r="12" spans="1:14" ht="15" x14ac:dyDescent="0.2">
      <c r="A12" s="186" t="s">
        <v>124</v>
      </c>
      <c r="B12" s="72">
        <v>1</v>
      </c>
      <c r="C12" s="72">
        <v>71</v>
      </c>
      <c r="D12" s="73">
        <v>1022.7</v>
      </c>
      <c r="E12" s="73">
        <v>3.7</v>
      </c>
      <c r="F12" s="111">
        <v>3</v>
      </c>
      <c r="G12" s="67"/>
      <c r="H12" s="189" t="s">
        <v>124</v>
      </c>
      <c r="I12" s="72">
        <v>2</v>
      </c>
      <c r="J12" s="69">
        <v>56</v>
      </c>
      <c r="K12" s="70">
        <v>1015</v>
      </c>
      <c r="L12" s="70">
        <v>4.9000000000000004</v>
      </c>
      <c r="M12" s="111">
        <v>7</v>
      </c>
      <c r="N12" s="68"/>
    </row>
    <row r="13" spans="1:14" ht="15" x14ac:dyDescent="0.2">
      <c r="A13" s="185" t="s">
        <v>125</v>
      </c>
      <c r="B13" s="69">
        <v>1</v>
      </c>
      <c r="C13" s="72">
        <v>60</v>
      </c>
      <c r="D13" s="70">
        <v>1022.8</v>
      </c>
      <c r="E13" s="73">
        <v>2.2000000000000002</v>
      </c>
      <c r="F13" s="111">
        <v>3</v>
      </c>
      <c r="G13" s="67"/>
      <c r="H13" s="188" t="s">
        <v>125</v>
      </c>
      <c r="I13" s="69">
        <v>2</v>
      </c>
      <c r="J13" s="72">
        <v>55</v>
      </c>
      <c r="K13" s="73">
        <v>1014.6</v>
      </c>
      <c r="L13" s="73">
        <v>6.6</v>
      </c>
      <c r="M13" s="111">
        <v>7</v>
      </c>
      <c r="N13" s="68"/>
    </row>
    <row r="14" spans="1:14" ht="15" x14ac:dyDescent="0.2">
      <c r="A14" s="186" t="s">
        <v>126</v>
      </c>
      <c r="B14" s="72">
        <v>1</v>
      </c>
      <c r="C14" s="72">
        <v>60</v>
      </c>
      <c r="D14" s="73">
        <v>1022.4</v>
      </c>
      <c r="E14" s="70">
        <v>3.2</v>
      </c>
      <c r="F14" s="111">
        <v>4</v>
      </c>
      <c r="G14" s="67"/>
      <c r="H14" s="189" t="s">
        <v>126</v>
      </c>
      <c r="I14" s="72">
        <v>2</v>
      </c>
      <c r="J14" s="69">
        <v>55</v>
      </c>
      <c r="K14" s="70">
        <v>1014.4</v>
      </c>
      <c r="L14" s="70">
        <v>5.9</v>
      </c>
      <c r="M14" s="111">
        <v>8</v>
      </c>
      <c r="N14" s="68"/>
    </row>
    <row r="15" spans="1:14" ht="15" x14ac:dyDescent="0.2">
      <c r="A15" s="185" t="s">
        <v>127</v>
      </c>
      <c r="B15" s="69">
        <v>1</v>
      </c>
      <c r="C15" s="72">
        <v>53</v>
      </c>
      <c r="D15" s="73">
        <v>1021.9</v>
      </c>
      <c r="E15" s="73">
        <v>1.9</v>
      </c>
      <c r="F15" s="111">
        <v>5</v>
      </c>
      <c r="G15" s="67"/>
      <c r="H15" s="188" t="s">
        <v>127</v>
      </c>
      <c r="I15" s="69">
        <v>2</v>
      </c>
      <c r="J15" s="72">
        <v>53</v>
      </c>
      <c r="K15" s="73">
        <v>1014.4</v>
      </c>
      <c r="L15" s="73">
        <v>4.7</v>
      </c>
      <c r="M15" s="111">
        <v>7</v>
      </c>
      <c r="N15" s="68"/>
    </row>
    <row r="16" spans="1:14" ht="15" x14ac:dyDescent="0.2">
      <c r="A16" s="186" t="s">
        <v>128</v>
      </c>
      <c r="B16" s="72">
        <v>1</v>
      </c>
      <c r="C16" s="72">
        <v>60</v>
      </c>
      <c r="D16" s="70">
        <v>1021.2</v>
      </c>
      <c r="E16" s="73">
        <v>5.0999999999999996</v>
      </c>
      <c r="F16" s="111">
        <v>5</v>
      </c>
      <c r="G16" s="67"/>
      <c r="H16" s="189" t="s">
        <v>128</v>
      </c>
      <c r="I16" s="72">
        <v>2</v>
      </c>
      <c r="J16" s="72">
        <v>74</v>
      </c>
      <c r="K16" s="73">
        <v>1014.3</v>
      </c>
      <c r="L16" s="73">
        <v>9.1999999999999993</v>
      </c>
      <c r="M16" s="111">
        <v>7</v>
      </c>
      <c r="N16" s="68"/>
    </row>
    <row r="17" spans="1:14" ht="15" x14ac:dyDescent="0.2">
      <c r="A17" s="185" t="s">
        <v>129</v>
      </c>
      <c r="B17" s="69">
        <v>1</v>
      </c>
      <c r="C17" s="72">
        <v>55</v>
      </c>
      <c r="D17" s="73">
        <v>1020.6</v>
      </c>
      <c r="E17" s="70">
        <v>4</v>
      </c>
      <c r="F17" s="111">
        <v>5</v>
      </c>
      <c r="G17" s="67"/>
      <c r="H17" s="188" t="s">
        <v>129</v>
      </c>
      <c r="I17" s="69">
        <v>2</v>
      </c>
      <c r="J17" s="69">
        <v>65</v>
      </c>
      <c r="K17" s="70">
        <v>1013.5</v>
      </c>
      <c r="L17" s="70">
        <v>8.5</v>
      </c>
      <c r="M17" s="111">
        <v>7</v>
      </c>
      <c r="N17" s="68"/>
    </row>
    <row r="18" spans="1:14" ht="15" x14ac:dyDescent="0.2">
      <c r="A18" s="186">
        <v>15</v>
      </c>
      <c r="B18" s="72">
        <v>1</v>
      </c>
      <c r="C18" s="72">
        <v>53</v>
      </c>
      <c r="D18" s="70">
        <v>1019.6</v>
      </c>
      <c r="E18" s="73">
        <v>4</v>
      </c>
      <c r="F18" s="111">
        <v>5</v>
      </c>
      <c r="G18" s="67"/>
      <c r="H18" s="189" t="s">
        <v>130</v>
      </c>
      <c r="I18" s="72">
        <v>2</v>
      </c>
      <c r="J18" s="72">
        <v>61</v>
      </c>
      <c r="K18" s="73">
        <v>1012.9</v>
      </c>
      <c r="L18" s="73">
        <v>7.7</v>
      </c>
      <c r="M18" s="111">
        <v>6</v>
      </c>
      <c r="N18" s="68"/>
    </row>
    <row r="19" spans="1:14" ht="15" x14ac:dyDescent="0.2">
      <c r="A19" s="185" t="s">
        <v>131</v>
      </c>
      <c r="B19" s="69">
        <v>1</v>
      </c>
      <c r="C19" s="72">
        <v>54</v>
      </c>
      <c r="D19" s="73">
        <v>1019</v>
      </c>
      <c r="E19" s="73">
        <v>4.0999999999999996</v>
      </c>
      <c r="F19" s="111">
        <v>6</v>
      </c>
      <c r="G19" s="67"/>
      <c r="H19" s="188" t="s">
        <v>131</v>
      </c>
      <c r="I19" s="69">
        <v>2</v>
      </c>
      <c r="J19" s="69">
        <v>62</v>
      </c>
      <c r="K19" s="70">
        <v>1012.4</v>
      </c>
      <c r="L19" s="70">
        <v>7.6</v>
      </c>
      <c r="M19" s="111">
        <v>5</v>
      </c>
      <c r="N19" s="68"/>
    </row>
    <row r="20" spans="1:14" ht="15" x14ac:dyDescent="0.2">
      <c r="A20" s="186" t="s">
        <v>132</v>
      </c>
      <c r="B20" s="72">
        <v>2</v>
      </c>
      <c r="C20" s="72">
        <v>53</v>
      </c>
      <c r="D20" s="70">
        <v>1018.4</v>
      </c>
      <c r="E20" s="70">
        <v>3.1</v>
      </c>
      <c r="F20" s="111">
        <v>7</v>
      </c>
      <c r="G20" s="67"/>
      <c r="H20" s="189" t="s">
        <v>132</v>
      </c>
      <c r="I20" s="72">
        <v>2</v>
      </c>
      <c r="J20" s="72">
        <v>58</v>
      </c>
      <c r="K20" s="73">
        <v>1012</v>
      </c>
      <c r="L20" s="73">
        <v>6.5</v>
      </c>
      <c r="M20" s="111">
        <v>4</v>
      </c>
      <c r="N20" s="68"/>
    </row>
    <row r="21" spans="1:14" ht="15" x14ac:dyDescent="0.2">
      <c r="A21" s="185" t="s">
        <v>133</v>
      </c>
      <c r="B21" s="69">
        <v>2</v>
      </c>
      <c r="C21" s="72">
        <v>60</v>
      </c>
      <c r="D21" s="73">
        <v>1018.2</v>
      </c>
      <c r="E21" s="73">
        <v>4.5999999999999996</v>
      </c>
      <c r="F21" s="111">
        <v>7</v>
      </c>
      <c r="G21" s="67"/>
      <c r="H21" s="188" t="s">
        <v>133</v>
      </c>
      <c r="I21" s="69">
        <v>2</v>
      </c>
      <c r="J21" s="69">
        <v>61</v>
      </c>
      <c r="K21" s="70">
        <v>1011.9</v>
      </c>
      <c r="L21" s="70">
        <v>6.4</v>
      </c>
      <c r="M21" s="111">
        <v>5</v>
      </c>
      <c r="N21" s="68"/>
    </row>
    <row r="22" spans="1:14" ht="15" x14ac:dyDescent="0.2">
      <c r="A22" s="186" t="s">
        <v>134</v>
      </c>
      <c r="B22" s="72">
        <v>2</v>
      </c>
      <c r="C22" s="72">
        <v>64</v>
      </c>
      <c r="D22" s="73">
        <v>1018.1</v>
      </c>
      <c r="E22" s="73">
        <v>3.9</v>
      </c>
      <c r="F22" s="111">
        <v>7</v>
      </c>
      <c r="G22" s="67"/>
      <c r="H22" s="189" t="s">
        <v>134</v>
      </c>
      <c r="I22" s="72">
        <v>1</v>
      </c>
      <c r="J22" s="72">
        <v>72</v>
      </c>
      <c r="K22" s="73">
        <v>1011.7</v>
      </c>
      <c r="L22" s="73">
        <v>6.8</v>
      </c>
      <c r="M22" s="111">
        <v>7</v>
      </c>
      <c r="N22" s="68"/>
    </row>
    <row r="23" spans="1:14" ht="15" x14ac:dyDescent="0.2">
      <c r="A23" s="185" t="s">
        <v>135</v>
      </c>
      <c r="B23" s="69">
        <v>2</v>
      </c>
      <c r="C23" s="72">
        <v>72</v>
      </c>
      <c r="D23" s="70">
        <v>1018.2</v>
      </c>
      <c r="E23" s="70">
        <v>4</v>
      </c>
      <c r="F23" s="111">
        <v>7</v>
      </c>
      <c r="G23" s="67"/>
      <c r="H23" s="188" t="s">
        <v>135</v>
      </c>
      <c r="I23" s="69">
        <v>2</v>
      </c>
      <c r="J23" s="69">
        <v>74</v>
      </c>
      <c r="K23" s="70">
        <v>1011.6</v>
      </c>
      <c r="L23" s="70">
        <v>6.1</v>
      </c>
      <c r="M23" s="111">
        <v>7</v>
      </c>
      <c r="N23" s="68"/>
    </row>
    <row r="24" spans="1:14" ht="15" x14ac:dyDescent="0.2">
      <c r="A24" s="186" t="s">
        <v>136</v>
      </c>
      <c r="B24" s="72">
        <v>2</v>
      </c>
      <c r="C24" s="72">
        <v>73</v>
      </c>
      <c r="D24" s="73">
        <v>1018</v>
      </c>
      <c r="E24" s="73">
        <v>3.3</v>
      </c>
      <c r="F24" s="111">
        <v>7</v>
      </c>
      <c r="G24" s="67"/>
      <c r="H24" s="189" t="s">
        <v>136</v>
      </c>
      <c r="I24" s="72">
        <v>2</v>
      </c>
      <c r="J24" s="72">
        <v>72</v>
      </c>
      <c r="K24" s="73">
        <v>1010.9</v>
      </c>
      <c r="L24" s="73">
        <v>5.8</v>
      </c>
      <c r="M24" s="111">
        <v>6</v>
      </c>
      <c r="N24" s="68"/>
    </row>
    <row r="25" spans="1:14" ht="15" x14ac:dyDescent="0.2">
      <c r="A25" s="186" t="s">
        <v>137</v>
      </c>
      <c r="B25" s="72">
        <v>1</v>
      </c>
      <c r="C25" s="72">
        <v>82</v>
      </c>
      <c r="D25" s="73">
        <v>1017.8</v>
      </c>
      <c r="E25" s="73">
        <v>3.2</v>
      </c>
      <c r="F25" s="111">
        <v>7</v>
      </c>
      <c r="G25" s="67"/>
      <c r="H25" s="189" t="s">
        <v>137</v>
      </c>
      <c r="I25" s="72">
        <v>2</v>
      </c>
      <c r="J25" s="72">
        <v>76</v>
      </c>
      <c r="K25" s="73">
        <v>1011.2</v>
      </c>
      <c r="L25" s="73">
        <v>6.3</v>
      </c>
      <c r="M25" s="111">
        <v>7</v>
      </c>
      <c r="N25" s="68"/>
    </row>
    <row r="26" spans="1:14" ht="15.75" thickBot="1" x14ac:dyDescent="0.25">
      <c r="A26" s="187" t="s">
        <v>138</v>
      </c>
      <c r="B26" s="75">
        <v>1</v>
      </c>
      <c r="C26" s="75">
        <v>83</v>
      </c>
      <c r="D26" s="70">
        <v>1017.5</v>
      </c>
      <c r="E26" s="76">
        <v>2.7</v>
      </c>
      <c r="F26" s="111">
        <v>5</v>
      </c>
      <c r="G26" s="67"/>
      <c r="H26" s="188" t="s">
        <v>138</v>
      </c>
      <c r="I26" s="69">
        <v>0</v>
      </c>
      <c r="J26" s="75">
        <v>83</v>
      </c>
      <c r="K26" s="70">
        <v>1011</v>
      </c>
      <c r="L26" s="70">
        <v>6.4</v>
      </c>
      <c r="M26" s="111">
        <v>8</v>
      </c>
      <c r="N26" s="68"/>
    </row>
    <row r="27" spans="1:14" ht="15.75" thickBot="1" x14ac:dyDescent="0.25">
      <c r="A27" s="77" t="s">
        <v>110</v>
      </c>
      <c r="B27" s="78">
        <f>ROUND(AVERAGE(B3:B26),1)</f>
        <v>1.5</v>
      </c>
      <c r="C27" s="78">
        <f>ROUND(AVERAGE(C3:C26),1)</f>
        <v>73.599999999999994</v>
      </c>
      <c r="D27" s="78">
        <f>ROUND(AVERAGE(D3:D26),1)</f>
        <v>1020.5</v>
      </c>
      <c r="E27" s="112">
        <f>AVERAGE(E3:E26)</f>
        <v>3.2625000000000006</v>
      </c>
      <c r="F27" s="78">
        <f>ROUND(AVERAGE(F3:F26),1)</f>
        <v>3.9</v>
      </c>
      <c r="G27" s="67"/>
      <c r="H27" s="77" t="s">
        <v>110</v>
      </c>
      <c r="I27" s="78">
        <f>ROUND(AVERAGE(I3:I26),1)</f>
        <v>1.6</v>
      </c>
      <c r="J27" s="78">
        <f>ROUND(AVERAGE(J3:J26),1)</f>
        <v>70.7</v>
      </c>
      <c r="K27" s="78">
        <f>ROUND(AVERAGE(K3:K26),1)</f>
        <v>1014.1</v>
      </c>
      <c r="L27" s="112">
        <f>AVERAGE(L3:L26)</f>
        <v>5.2</v>
      </c>
      <c r="M27" s="78">
        <f>ROUND(AVERAGE(M3:M26),1)</f>
        <v>6.2</v>
      </c>
      <c r="N27" s="68"/>
    </row>
    <row r="28" spans="1:14" ht="15" x14ac:dyDescent="0.2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8"/>
    </row>
    <row r="29" spans="1:14" ht="15" x14ac:dyDescent="0.2">
      <c r="A29" s="67"/>
      <c r="B29" s="67"/>
      <c r="C29" s="67"/>
      <c r="D29" s="79"/>
      <c r="E29" s="80">
        <v>42123</v>
      </c>
      <c r="F29" s="81"/>
      <c r="G29" s="81"/>
      <c r="H29" s="81"/>
      <c r="I29" s="81"/>
      <c r="J29" s="81"/>
      <c r="K29" s="82"/>
      <c r="L29" s="80">
        <v>42124</v>
      </c>
      <c r="M29" s="81"/>
      <c r="N29" s="68"/>
    </row>
    <row r="30" spans="1:14" ht="15" x14ac:dyDescent="0.2">
      <c r="A30" s="67"/>
      <c r="B30" s="67"/>
      <c r="C30" s="67"/>
      <c r="D30" s="67"/>
      <c r="E30" s="81"/>
      <c r="F30" s="81"/>
      <c r="G30" s="81"/>
      <c r="H30" s="81"/>
      <c r="I30" s="81"/>
      <c r="J30" s="81"/>
      <c r="K30" s="81"/>
      <c r="L30" s="81"/>
      <c r="M30" s="81"/>
      <c r="N30" s="68"/>
    </row>
    <row r="31" spans="1:14" ht="15.75" thickBot="1" x14ac:dyDescent="0.25">
      <c r="A31" s="67"/>
      <c r="B31" s="67"/>
      <c r="C31" s="67"/>
      <c r="D31" s="67"/>
      <c r="E31" s="81"/>
      <c r="F31" s="81"/>
      <c r="G31" s="81"/>
      <c r="H31" s="81"/>
      <c r="I31" s="81"/>
      <c r="J31" s="81"/>
      <c r="K31" s="81"/>
      <c r="L31" s="81"/>
      <c r="M31" s="81"/>
      <c r="N31" s="68"/>
    </row>
    <row r="32" spans="1:14" ht="15.75" thickBot="1" x14ac:dyDescent="0.25">
      <c r="A32" s="65" t="s">
        <v>112</v>
      </c>
      <c r="B32" s="65" t="s">
        <v>113</v>
      </c>
      <c r="C32" s="65" t="s">
        <v>171</v>
      </c>
      <c r="D32" s="65" t="s">
        <v>114</v>
      </c>
      <c r="E32" s="66" t="s">
        <v>139</v>
      </c>
      <c r="F32" s="66" t="s">
        <v>172</v>
      </c>
      <c r="G32" s="81"/>
      <c r="H32" s="65" t="s">
        <v>112</v>
      </c>
      <c r="I32" s="65" t="s">
        <v>113</v>
      </c>
      <c r="J32" s="65" t="s">
        <v>171</v>
      </c>
      <c r="K32" s="65" t="s">
        <v>114</v>
      </c>
      <c r="L32" s="66" t="s">
        <v>139</v>
      </c>
      <c r="M32" s="66" t="s">
        <v>172</v>
      </c>
      <c r="N32" s="68"/>
    </row>
    <row r="33" spans="1:14" ht="15" x14ac:dyDescent="0.2">
      <c r="A33" s="188" t="s">
        <v>115</v>
      </c>
      <c r="B33" s="69">
        <v>1</v>
      </c>
      <c r="C33" s="69">
        <v>90</v>
      </c>
      <c r="D33" s="70">
        <v>1005.2</v>
      </c>
      <c r="E33" s="70">
        <v>9.8000000000000007</v>
      </c>
      <c r="F33" s="72">
        <v>7</v>
      </c>
      <c r="G33" s="81"/>
      <c r="H33" s="188" t="s">
        <v>115</v>
      </c>
      <c r="I33" s="69">
        <v>2</v>
      </c>
      <c r="J33" s="69">
        <v>98</v>
      </c>
      <c r="K33" s="70">
        <v>1004.1</v>
      </c>
      <c r="L33" s="70">
        <v>8.9</v>
      </c>
      <c r="M33" s="111">
        <v>7</v>
      </c>
      <c r="N33" s="68"/>
    </row>
    <row r="34" spans="1:14" ht="15" x14ac:dyDescent="0.2">
      <c r="A34" s="189" t="s">
        <v>116</v>
      </c>
      <c r="B34" s="72">
        <v>0</v>
      </c>
      <c r="C34" s="72">
        <v>94</v>
      </c>
      <c r="D34" s="73">
        <v>1004.4</v>
      </c>
      <c r="E34" s="73">
        <v>9.6999999999999993</v>
      </c>
      <c r="F34" s="69">
        <v>3</v>
      </c>
      <c r="G34" s="81"/>
      <c r="H34" s="189" t="s">
        <v>116</v>
      </c>
      <c r="I34" s="72">
        <v>2</v>
      </c>
      <c r="J34" s="72">
        <v>98</v>
      </c>
      <c r="K34" s="73">
        <v>1004.5</v>
      </c>
      <c r="L34" s="73">
        <v>8</v>
      </c>
      <c r="M34" s="111">
        <v>8</v>
      </c>
      <c r="N34" s="68"/>
    </row>
    <row r="35" spans="1:14" ht="15" x14ac:dyDescent="0.2">
      <c r="A35" s="188" t="s">
        <v>117</v>
      </c>
      <c r="B35" s="69">
        <v>1</v>
      </c>
      <c r="C35" s="69">
        <v>95</v>
      </c>
      <c r="D35" s="70">
        <v>1004</v>
      </c>
      <c r="E35" s="70">
        <v>9.5</v>
      </c>
      <c r="F35" s="72">
        <v>1</v>
      </c>
      <c r="G35" s="81"/>
      <c r="H35" s="188" t="s">
        <v>117</v>
      </c>
      <c r="I35" s="69">
        <v>2</v>
      </c>
      <c r="J35" s="69">
        <v>98</v>
      </c>
      <c r="K35" s="70">
        <v>1004.7</v>
      </c>
      <c r="L35" s="70">
        <v>7</v>
      </c>
      <c r="M35" s="111">
        <v>8</v>
      </c>
      <c r="N35" s="68"/>
    </row>
    <row r="36" spans="1:14" ht="15" x14ac:dyDescent="0.2">
      <c r="A36" s="189" t="s">
        <v>118</v>
      </c>
      <c r="B36" s="72">
        <v>1</v>
      </c>
      <c r="C36" s="72">
        <v>94</v>
      </c>
      <c r="D36" s="73">
        <v>1003.3</v>
      </c>
      <c r="E36" s="73">
        <v>9</v>
      </c>
      <c r="F36" s="69">
        <v>0</v>
      </c>
      <c r="G36" s="81"/>
      <c r="H36" s="189" t="s">
        <v>118</v>
      </c>
      <c r="I36" s="72">
        <v>2</v>
      </c>
      <c r="J36" s="72">
        <v>98</v>
      </c>
      <c r="K36" s="73">
        <v>1005.2</v>
      </c>
      <c r="L36" s="73">
        <v>5.9</v>
      </c>
      <c r="M36" s="111">
        <v>8</v>
      </c>
      <c r="N36" s="68"/>
    </row>
    <row r="37" spans="1:14" ht="15" x14ac:dyDescent="0.2">
      <c r="A37" s="188" t="s">
        <v>119</v>
      </c>
      <c r="B37" s="69">
        <v>0</v>
      </c>
      <c r="C37" s="69">
        <v>95</v>
      </c>
      <c r="D37" s="70">
        <v>1002.7</v>
      </c>
      <c r="E37" s="70">
        <v>8.1</v>
      </c>
      <c r="F37" s="72">
        <v>3</v>
      </c>
      <c r="G37" s="81"/>
      <c r="H37" s="188" t="s">
        <v>119</v>
      </c>
      <c r="I37" s="69">
        <v>1</v>
      </c>
      <c r="J37" s="69">
        <v>98</v>
      </c>
      <c r="K37" s="73">
        <v>1005.3</v>
      </c>
      <c r="L37" s="70">
        <v>5.8</v>
      </c>
      <c r="M37" s="111">
        <v>7</v>
      </c>
      <c r="N37" s="68"/>
    </row>
    <row r="38" spans="1:14" ht="15" x14ac:dyDescent="0.2">
      <c r="A38" s="189" t="s">
        <v>120</v>
      </c>
      <c r="B38" s="72">
        <v>1</v>
      </c>
      <c r="C38" s="72">
        <v>96</v>
      </c>
      <c r="D38" s="73">
        <v>1002.2</v>
      </c>
      <c r="E38" s="73">
        <v>8.8000000000000007</v>
      </c>
      <c r="F38" s="69">
        <v>5</v>
      </c>
      <c r="G38" s="81"/>
      <c r="H38" s="189" t="s">
        <v>120</v>
      </c>
      <c r="I38" s="72">
        <v>1</v>
      </c>
      <c r="J38" s="72">
        <v>97</v>
      </c>
      <c r="K38" s="70">
        <v>1006.3</v>
      </c>
      <c r="L38" s="73">
        <v>5.7</v>
      </c>
      <c r="M38" s="111">
        <v>8</v>
      </c>
      <c r="N38" s="68"/>
    </row>
    <row r="39" spans="1:14" ht="15" x14ac:dyDescent="0.2">
      <c r="A39" s="188" t="s">
        <v>121</v>
      </c>
      <c r="B39" s="69">
        <v>0</v>
      </c>
      <c r="C39" s="69">
        <v>95</v>
      </c>
      <c r="D39" s="70">
        <v>1001.9</v>
      </c>
      <c r="E39" s="70">
        <v>9.5</v>
      </c>
      <c r="F39" s="72">
        <v>2</v>
      </c>
      <c r="G39" s="81"/>
      <c r="H39" s="188" t="s">
        <v>121</v>
      </c>
      <c r="I39" s="72">
        <v>1</v>
      </c>
      <c r="J39" s="69">
        <v>97</v>
      </c>
      <c r="K39" s="73">
        <v>1006.7</v>
      </c>
      <c r="L39" s="73">
        <v>5.7</v>
      </c>
      <c r="M39" s="111">
        <v>8</v>
      </c>
      <c r="N39" s="68"/>
    </row>
    <row r="40" spans="1:14" ht="15" x14ac:dyDescent="0.2">
      <c r="A40" s="189" t="s">
        <v>122</v>
      </c>
      <c r="B40" s="72">
        <v>1</v>
      </c>
      <c r="C40" s="72">
        <v>89</v>
      </c>
      <c r="D40" s="73">
        <v>1001.5</v>
      </c>
      <c r="E40" s="241">
        <v>11.4</v>
      </c>
      <c r="F40" s="72">
        <v>5</v>
      </c>
      <c r="G40" s="81"/>
      <c r="H40" s="189" t="s">
        <v>122</v>
      </c>
      <c r="I40" s="69">
        <v>2</v>
      </c>
      <c r="J40" s="72">
        <v>97</v>
      </c>
      <c r="K40" s="73">
        <v>1007.2</v>
      </c>
      <c r="L40" s="70">
        <v>5.8</v>
      </c>
      <c r="M40" s="111">
        <v>8</v>
      </c>
      <c r="N40" s="68"/>
    </row>
    <row r="41" spans="1:14" ht="15" x14ac:dyDescent="0.2">
      <c r="A41" s="188" t="s">
        <v>123</v>
      </c>
      <c r="B41" s="69">
        <v>1</v>
      </c>
      <c r="C41" s="69">
        <v>85</v>
      </c>
      <c r="D41" s="70">
        <v>1001.3</v>
      </c>
      <c r="E41" s="242">
        <v>13.4</v>
      </c>
      <c r="F41" s="72">
        <v>7</v>
      </c>
      <c r="G41" s="81"/>
      <c r="H41" s="188" t="s">
        <v>123</v>
      </c>
      <c r="I41" s="72">
        <v>2</v>
      </c>
      <c r="J41" s="212">
        <v>95</v>
      </c>
      <c r="K41" s="73">
        <v>1008</v>
      </c>
      <c r="L41" s="73">
        <v>4.9000000000000004</v>
      </c>
      <c r="M41" s="111">
        <v>8</v>
      </c>
      <c r="N41" s="68"/>
    </row>
    <row r="42" spans="1:14" ht="15" x14ac:dyDescent="0.2">
      <c r="A42" s="189" t="s">
        <v>124</v>
      </c>
      <c r="B42" s="72">
        <v>1</v>
      </c>
      <c r="C42" s="72">
        <v>76</v>
      </c>
      <c r="D42" s="73">
        <v>1001.3</v>
      </c>
      <c r="E42" s="241">
        <v>13.5</v>
      </c>
      <c r="F42" s="72">
        <v>7</v>
      </c>
      <c r="G42" s="81"/>
      <c r="H42" s="210" t="s">
        <v>124</v>
      </c>
      <c r="I42" s="72">
        <v>3</v>
      </c>
      <c r="J42" s="213">
        <v>96</v>
      </c>
      <c r="K42" s="70">
        <v>1008.8</v>
      </c>
      <c r="L42" s="73">
        <v>4.7</v>
      </c>
      <c r="M42" s="111">
        <v>8</v>
      </c>
      <c r="N42" s="68"/>
    </row>
    <row r="43" spans="1:14" ht="15" x14ac:dyDescent="0.2">
      <c r="A43" s="188" t="s">
        <v>125</v>
      </c>
      <c r="B43" s="69">
        <v>2</v>
      </c>
      <c r="C43" s="69">
        <v>75</v>
      </c>
      <c r="D43" s="73">
        <v>1001.7</v>
      </c>
      <c r="E43" s="242">
        <v>13.5</v>
      </c>
      <c r="F43" s="72">
        <v>6</v>
      </c>
      <c r="G43" s="81"/>
      <c r="H43" s="211" t="s">
        <v>125</v>
      </c>
      <c r="I43" s="72">
        <v>2</v>
      </c>
      <c r="J43" s="72">
        <v>96</v>
      </c>
      <c r="K43" s="73">
        <v>1010.2</v>
      </c>
      <c r="L43" s="70">
        <v>4.0999999999999996</v>
      </c>
      <c r="M43" s="111">
        <v>8</v>
      </c>
      <c r="N43" s="68"/>
    </row>
    <row r="44" spans="1:14" ht="15" x14ac:dyDescent="0.2">
      <c r="A44" s="189" t="s">
        <v>126</v>
      </c>
      <c r="B44" s="72">
        <v>1</v>
      </c>
      <c r="C44" s="72">
        <v>64</v>
      </c>
      <c r="D44" s="73">
        <v>1001.7</v>
      </c>
      <c r="E44" s="241">
        <v>12.5</v>
      </c>
      <c r="F44" s="72">
        <v>5</v>
      </c>
      <c r="G44" s="81"/>
      <c r="H44" s="189" t="s">
        <v>126</v>
      </c>
      <c r="I44" s="72">
        <v>2</v>
      </c>
      <c r="J44" s="72">
        <v>96</v>
      </c>
      <c r="K44" s="73">
        <v>1011.3</v>
      </c>
      <c r="L44" s="73">
        <v>2.9</v>
      </c>
      <c r="M44" s="111">
        <v>8</v>
      </c>
      <c r="N44" s="68"/>
    </row>
    <row r="45" spans="1:14" ht="15" x14ac:dyDescent="0.2">
      <c r="A45" s="188" t="s">
        <v>127</v>
      </c>
      <c r="B45" s="69">
        <v>1</v>
      </c>
      <c r="C45" s="69">
        <v>59</v>
      </c>
      <c r="D45" s="70">
        <v>1001.2</v>
      </c>
      <c r="E45" s="242">
        <v>13</v>
      </c>
      <c r="F45" s="72">
        <v>5</v>
      </c>
      <c r="G45" s="81"/>
      <c r="H45" s="188" t="s">
        <v>127</v>
      </c>
      <c r="I45" s="69">
        <v>2</v>
      </c>
      <c r="J45" s="72">
        <v>97</v>
      </c>
      <c r="K45" s="73">
        <v>1012.4</v>
      </c>
      <c r="L45" s="73">
        <v>2.4</v>
      </c>
      <c r="M45" s="111">
        <v>8</v>
      </c>
      <c r="N45" s="68"/>
    </row>
    <row r="46" spans="1:14" ht="15" x14ac:dyDescent="0.2">
      <c r="A46" s="189" t="s">
        <v>128</v>
      </c>
      <c r="B46" s="72">
        <v>1</v>
      </c>
      <c r="C46" s="72">
        <v>56</v>
      </c>
      <c r="D46" s="73">
        <v>1000.5</v>
      </c>
      <c r="E46" s="241">
        <v>13.4</v>
      </c>
      <c r="F46" s="72">
        <v>5</v>
      </c>
      <c r="G46" s="81"/>
      <c r="H46" s="189" t="s">
        <v>128</v>
      </c>
      <c r="I46" s="72">
        <v>2</v>
      </c>
      <c r="J46" s="216">
        <v>97</v>
      </c>
      <c r="K46" s="70">
        <v>1013.3</v>
      </c>
      <c r="L46" s="70">
        <v>1.6</v>
      </c>
      <c r="M46" s="111">
        <v>8</v>
      </c>
      <c r="N46" s="68"/>
    </row>
    <row r="47" spans="1:14" ht="15" x14ac:dyDescent="0.2">
      <c r="A47" s="188" t="s">
        <v>129</v>
      </c>
      <c r="B47" s="72">
        <v>1</v>
      </c>
      <c r="C47" s="72">
        <v>46</v>
      </c>
      <c r="D47" s="73">
        <v>999.6</v>
      </c>
      <c r="E47" s="242">
        <v>11.6</v>
      </c>
      <c r="F47" s="72">
        <v>4</v>
      </c>
      <c r="G47" s="81"/>
      <c r="H47" s="188" t="s">
        <v>129</v>
      </c>
      <c r="I47" s="69">
        <v>2</v>
      </c>
      <c r="J47" s="72">
        <v>98</v>
      </c>
      <c r="K47" s="73">
        <v>1014.1</v>
      </c>
      <c r="L47" s="73">
        <v>3.2</v>
      </c>
      <c r="M47" s="111">
        <v>8</v>
      </c>
      <c r="N47" s="68"/>
    </row>
    <row r="48" spans="1:14" ht="15" x14ac:dyDescent="0.2">
      <c r="A48" s="189" t="s">
        <v>130</v>
      </c>
      <c r="B48" s="69">
        <v>2</v>
      </c>
      <c r="C48" s="69">
        <v>44</v>
      </c>
      <c r="D48" s="70">
        <v>999.1</v>
      </c>
      <c r="E48" s="241">
        <v>11.5</v>
      </c>
      <c r="F48" s="72">
        <v>7</v>
      </c>
      <c r="G48" s="81"/>
      <c r="H48" s="189" t="s">
        <v>130</v>
      </c>
      <c r="I48" s="72">
        <v>1</v>
      </c>
      <c r="J48" s="72">
        <v>97</v>
      </c>
      <c r="K48" s="73">
        <v>1014.7</v>
      </c>
      <c r="L48" s="73">
        <v>4.5</v>
      </c>
      <c r="M48" s="111">
        <v>8</v>
      </c>
      <c r="N48" s="68"/>
    </row>
    <row r="49" spans="1:14" ht="15" x14ac:dyDescent="0.2">
      <c r="A49" s="188" t="s">
        <v>131</v>
      </c>
      <c r="B49" s="72">
        <v>3</v>
      </c>
      <c r="C49" s="72">
        <v>59</v>
      </c>
      <c r="D49" s="73">
        <v>999.3</v>
      </c>
      <c r="E49" s="242">
        <v>12.5</v>
      </c>
      <c r="F49" s="72">
        <v>8</v>
      </c>
      <c r="G49" s="81"/>
      <c r="H49" s="188" t="s">
        <v>131</v>
      </c>
      <c r="I49" s="69">
        <v>1</v>
      </c>
      <c r="J49" s="69">
        <v>96</v>
      </c>
      <c r="K49" s="70">
        <v>1015.1</v>
      </c>
      <c r="L49" s="70">
        <v>4.7</v>
      </c>
      <c r="M49" s="111">
        <v>8</v>
      </c>
      <c r="N49" s="68"/>
    </row>
    <row r="50" spans="1:14" ht="15" x14ac:dyDescent="0.2">
      <c r="A50" s="189" t="s">
        <v>132</v>
      </c>
      <c r="B50" s="72">
        <v>3</v>
      </c>
      <c r="C50" s="72">
        <v>86</v>
      </c>
      <c r="D50" s="73">
        <v>1001.4</v>
      </c>
      <c r="E50" s="74">
        <v>11.6</v>
      </c>
      <c r="F50" s="72">
        <v>8</v>
      </c>
      <c r="G50" s="81"/>
      <c r="H50" s="189" t="s">
        <v>132</v>
      </c>
      <c r="I50" s="72">
        <v>1</v>
      </c>
      <c r="J50" s="72">
        <v>94</v>
      </c>
      <c r="K50" s="73">
        <v>1015.5</v>
      </c>
      <c r="L50" s="73">
        <v>5.2</v>
      </c>
      <c r="M50" s="111">
        <v>8</v>
      </c>
      <c r="N50" s="68"/>
    </row>
    <row r="51" spans="1:14" ht="15" x14ac:dyDescent="0.2">
      <c r="A51" s="188" t="s">
        <v>133</v>
      </c>
      <c r="B51" s="69">
        <v>3</v>
      </c>
      <c r="C51" s="69">
        <v>95</v>
      </c>
      <c r="D51" s="70">
        <v>1002.1</v>
      </c>
      <c r="E51" s="71">
        <v>11.3</v>
      </c>
      <c r="F51" s="72">
        <v>8</v>
      </c>
      <c r="G51" s="81"/>
      <c r="H51" s="188" t="s">
        <v>133</v>
      </c>
      <c r="I51" s="69">
        <v>1</v>
      </c>
      <c r="J51" s="69">
        <v>94</v>
      </c>
      <c r="K51" s="70">
        <v>1016</v>
      </c>
      <c r="L51" s="70">
        <v>5.7</v>
      </c>
      <c r="M51" s="111">
        <v>7</v>
      </c>
      <c r="N51" s="68"/>
    </row>
    <row r="52" spans="1:14" ht="15" x14ac:dyDescent="0.2">
      <c r="A52" s="189" t="s">
        <v>134</v>
      </c>
      <c r="B52" s="72">
        <v>2</v>
      </c>
      <c r="C52" s="72">
        <v>96</v>
      </c>
      <c r="D52" s="73">
        <v>1002</v>
      </c>
      <c r="E52" s="74">
        <v>10.199999999999999</v>
      </c>
      <c r="F52" s="72">
        <v>8</v>
      </c>
      <c r="G52" s="81"/>
      <c r="H52" s="189" t="s">
        <v>134</v>
      </c>
      <c r="I52" s="72">
        <v>1</v>
      </c>
      <c r="J52" s="72">
        <v>95</v>
      </c>
      <c r="K52" s="73">
        <v>1016.7</v>
      </c>
      <c r="L52" s="73">
        <v>5.4</v>
      </c>
      <c r="M52" s="111">
        <v>7</v>
      </c>
      <c r="N52" s="68"/>
    </row>
    <row r="53" spans="1:14" ht="15" x14ac:dyDescent="0.2">
      <c r="A53" s="188" t="s">
        <v>135</v>
      </c>
      <c r="B53" s="69">
        <v>1</v>
      </c>
      <c r="C53" s="69">
        <v>97</v>
      </c>
      <c r="D53" s="70">
        <v>1003.4</v>
      </c>
      <c r="E53" s="71">
        <v>10.199999999999999</v>
      </c>
      <c r="F53" s="72">
        <v>8</v>
      </c>
      <c r="G53" s="81"/>
      <c r="H53" s="188" t="s">
        <v>135</v>
      </c>
      <c r="I53" s="69">
        <v>1</v>
      </c>
      <c r="J53" s="69">
        <v>97</v>
      </c>
      <c r="K53" s="70">
        <v>1017.7</v>
      </c>
      <c r="L53" s="70">
        <v>4.7</v>
      </c>
      <c r="M53" s="111">
        <v>6</v>
      </c>
      <c r="N53" s="68"/>
    </row>
    <row r="54" spans="1:14" ht="15" x14ac:dyDescent="0.2">
      <c r="A54" s="189" t="s">
        <v>136</v>
      </c>
      <c r="B54" s="72">
        <v>2</v>
      </c>
      <c r="C54" s="72">
        <v>97</v>
      </c>
      <c r="D54" s="73">
        <v>1003.8</v>
      </c>
      <c r="E54" s="74">
        <v>9.8000000000000007</v>
      </c>
      <c r="F54" s="72">
        <v>8</v>
      </c>
      <c r="G54" s="81"/>
      <c r="H54" s="189" t="s">
        <v>136</v>
      </c>
      <c r="I54" s="72">
        <v>1</v>
      </c>
      <c r="J54" s="72">
        <v>95</v>
      </c>
      <c r="K54" s="73">
        <v>1018.1</v>
      </c>
      <c r="L54" s="73">
        <v>4.3</v>
      </c>
      <c r="M54" s="111">
        <v>7</v>
      </c>
      <c r="N54" s="68"/>
    </row>
    <row r="55" spans="1:14" ht="15" x14ac:dyDescent="0.2">
      <c r="A55" s="189" t="s">
        <v>137</v>
      </c>
      <c r="B55" s="72">
        <v>2</v>
      </c>
      <c r="C55" s="72">
        <v>98</v>
      </c>
      <c r="D55" s="73">
        <v>1003.6</v>
      </c>
      <c r="E55" s="74">
        <v>9.9</v>
      </c>
      <c r="F55" s="72">
        <v>8</v>
      </c>
      <c r="G55" s="81"/>
      <c r="H55" s="189" t="s">
        <v>137</v>
      </c>
      <c r="I55" s="72">
        <v>1</v>
      </c>
      <c r="J55" s="72">
        <v>95</v>
      </c>
      <c r="K55" s="73">
        <v>1018.6</v>
      </c>
      <c r="L55" s="73">
        <v>3.8</v>
      </c>
      <c r="M55" s="111">
        <v>6</v>
      </c>
      <c r="N55" s="68"/>
    </row>
    <row r="56" spans="1:14" ht="15.75" thickBot="1" x14ac:dyDescent="0.25">
      <c r="A56" s="190" t="s">
        <v>138</v>
      </c>
      <c r="B56" s="75">
        <v>2</v>
      </c>
      <c r="C56" s="75">
        <v>98</v>
      </c>
      <c r="D56" s="70">
        <v>1003.8</v>
      </c>
      <c r="E56" s="76">
        <v>9.6</v>
      </c>
      <c r="F56" s="72">
        <v>8</v>
      </c>
      <c r="G56" s="81"/>
      <c r="H56" s="190" t="s">
        <v>138</v>
      </c>
      <c r="I56" s="69">
        <v>1</v>
      </c>
      <c r="J56" s="75">
        <v>95</v>
      </c>
      <c r="K56" s="70">
        <v>1019.6</v>
      </c>
      <c r="L56" s="70">
        <v>3.4</v>
      </c>
      <c r="M56" s="111">
        <v>4</v>
      </c>
      <c r="N56" s="68"/>
    </row>
    <row r="57" spans="1:14" ht="15.75" thickBot="1" x14ac:dyDescent="0.25">
      <c r="A57" s="77" t="s">
        <v>110</v>
      </c>
      <c r="B57" s="78">
        <f>ROUND(AVERAGE(B33:B56),1)</f>
        <v>1.4</v>
      </c>
      <c r="C57" s="78">
        <f>ROUND(AVERAGE(C33:C56),1)</f>
        <v>82.5</v>
      </c>
      <c r="D57" s="78">
        <f>ROUND(AVERAGE(D33:D56),1)</f>
        <v>1002.1</v>
      </c>
      <c r="E57" s="78">
        <f>ROUND(AVERAGE(E33:E56),1)</f>
        <v>11</v>
      </c>
      <c r="F57" s="78">
        <f>ROUND(AVERAGE(F33:F56),1)</f>
        <v>5.7</v>
      </c>
      <c r="G57" s="81"/>
      <c r="H57" s="77" t="s">
        <v>110</v>
      </c>
      <c r="I57" s="78">
        <f>ROUND(AVERAGE(I33:I56),1)</f>
        <v>1.5</v>
      </c>
      <c r="J57" s="78">
        <f>ROUND(AVERAGE(J33:J56),1)</f>
        <v>96.4</v>
      </c>
      <c r="K57" s="78">
        <f>ROUND(AVERAGE(K33:K56),1)</f>
        <v>1011.4</v>
      </c>
      <c r="L57" s="78">
        <f>ROUND(AVERAGE(L33:L56),1)</f>
        <v>4.9000000000000004</v>
      </c>
      <c r="M57" s="78">
        <f>ROUND(AVERAGE(M33:M56),1)</f>
        <v>7.5</v>
      </c>
      <c r="N57" s="68"/>
    </row>
    <row r="58" spans="1:14" ht="15" x14ac:dyDescent="0.2">
      <c r="A58" s="67"/>
      <c r="B58" s="67"/>
      <c r="C58" s="67"/>
      <c r="D58" s="67"/>
      <c r="E58" s="81"/>
      <c r="F58" s="81"/>
      <c r="G58" s="81"/>
      <c r="H58" s="81"/>
      <c r="I58" s="81"/>
      <c r="J58" s="81"/>
      <c r="K58" s="81"/>
      <c r="L58" s="81"/>
      <c r="M58" s="81"/>
      <c r="N58" s="68"/>
    </row>
    <row r="59" spans="1:14" ht="15" x14ac:dyDescent="0.2">
      <c r="A59" s="67"/>
      <c r="B59" s="67"/>
      <c r="C59" s="67"/>
      <c r="D59" s="79"/>
      <c r="E59" s="80">
        <v>42121</v>
      </c>
      <c r="F59" s="81"/>
      <c r="G59" s="81"/>
      <c r="H59" s="81"/>
      <c r="I59" s="81"/>
      <c r="J59" s="81"/>
      <c r="K59" s="82"/>
      <c r="L59" s="80">
        <v>42122</v>
      </c>
      <c r="M59" s="81"/>
      <c r="N59" s="68"/>
    </row>
    <row r="60" spans="1:14" ht="14.25" x14ac:dyDescent="0.2">
      <c r="A60" s="68"/>
      <c r="B60" s="68"/>
      <c r="C60" s="68"/>
      <c r="D60" s="68"/>
      <c r="E60" s="83"/>
      <c r="F60" s="83"/>
      <c r="G60" s="83"/>
      <c r="H60" s="83"/>
      <c r="I60" s="83"/>
      <c r="J60" s="83"/>
      <c r="K60" s="83"/>
      <c r="L60" s="83"/>
      <c r="M60" s="83"/>
      <c r="N60" s="68"/>
    </row>
  </sheetData>
  <customSheetViews>
    <customSheetView guid="{CD48B3E6-EBC6-4457-ACCF-4221FA98FC69}" showRuler="0">
      <selection activeCell="B3" sqref="B3"/>
      <pageMargins left="0.78740157499999996" right="0.78740157499999996" top="0.984251969" bottom="0.984251969" header="0.4921259845" footer="0.4921259845"/>
      <printOptions gridLines="1"/>
      <headerFooter alignWithMargins="0">
        <oddHeader>&amp;A</oddHeader>
        <oddFooter>Seite &amp;P</oddFooter>
      </headerFooter>
    </customSheetView>
  </customSheetViews>
  <phoneticPr fontId="4" type="noConversion"/>
  <printOptions gridLines="1" gridLinesSet="0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&amp;A</oddHeader>
    <oddFooter>Seite &amp;P</oddFooter>
  </headerFooter>
  <ignoredErrors>
    <ignoredError sqref="A3:A26 H3:H26 A33:A56 H33:H56" numberStoredAsText="1"/>
    <ignoredError sqref="E27 L2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2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Z39" sqref="Z39"/>
    </sheetView>
  </sheetViews>
  <sheetFormatPr baseColWidth="10" defaultRowHeight="12.75" x14ac:dyDescent="0.2"/>
  <cols>
    <col min="1" max="1" width="3.7109375" customWidth="1"/>
    <col min="2" max="2" width="5.28515625" customWidth="1"/>
    <col min="3" max="5" width="5.140625" customWidth="1"/>
    <col min="6" max="6" width="5.42578125" customWidth="1"/>
    <col min="7" max="7" width="4.42578125" style="232" customWidth="1"/>
    <col min="8" max="8" width="4.7109375" style="232" customWidth="1"/>
    <col min="9" max="9" width="5.7109375" customWidth="1"/>
    <col min="10" max="10" width="2.85546875" customWidth="1"/>
    <col min="11" max="11" width="2.42578125" hidden="1" customWidth="1"/>
    <col min="12" max="12" width="4.85546875" style="232" customWidth="1"/>
    <col min="13" max="13" width="6.42578125" style="232" customWidth="1"/>
    <col min="14" max="14" width="6.28515625" style="232" customWidth="1"/>
    <col min="15" max="15" width="4.7109375" style="232" customWidth="1"/>
    <col min="16" max="16" width="4.140625" customWidth="1"/>
    <col min="17" max="17" width="3.7109375" customWidth="1"/>
    <col min="18" max="18" width="3.140625" customWidth="1"/>
    <col min="19" max="19" width="2.7109375" customWidth="1"/>
    <col min="20" max="20" width="2.85546875" customWidth="1"/>
    <col min="21" max="21" width="2.7109375" customWidth="1"/>
    <col min="22" max="22" width="3.42578125" style="233" customWidth="1"/>
    <col min="23" max="23" width="3.42578125" customWidth="1"/>
    <col min="24" max="24" width="3.85546875" customWidth="1"/>
    <col min="25" max="25" width="6.85546875" customWidth="1"/>
    <col min="26" max="26" width="11.42578125" customWidth="1"/>
    <col min="27" max="27" width="9.28515625" hidden="1" customWidth="1"/>
    <col min="28" max="28" width="8.5703125" hidden="1" customWidth="1"/>
    <col min="29" max="29" width="9.5703125" hidden="1" customWidth="1"/>
    <col min="30" max="30" width="12.28515625" hidden="1" customWidth="1"/>
    <col min="31" max="31" width="8.7109375" hidden="1" customWidth="1"/>
    <col min="32" max="32" width="9.5703125" hidden="1" customWidth="1"/>
    <col min="33" max="33" width="9.85546875" hidden="1" customWidth="1"/>
    <col min="34" max="34" width="7.140625" hidden="1" customWidth="1"/>
    <col min="35" max="35" width="11.5703125" hidden="1" customWidth="1"/>
    <col min="36" max="36" width="11.42578125" customWidth="1"/>
  </cols>
  <sheetData>
    <row r="1" spans="1:35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S1" s="17"/>
      <c r="T1" s="17"/>
      <c r="U1" s="17"/>
      <c r="V1" s="19"/>
      <c r="W1" s="17"/>
      <c r="X1" s="20"/>
    </row>
    <row r="2" spans="1:35" ht="15.75" x14ac:dyDescent="0.25">
      <c r="A2" s="21" t="s">
        <v>170</v>
      </c>
      <c r="B2" s="63"/>
      <c r="C2" s="63"/>
      <c r="D2" s="63"/>
      <c r="E2" s="63"/>
      <c r="F2" s="17"/>
      <c r="G2" s="17"/>
      <c r="H2" s="17"/>
      <c r="I2" s="17"/>
      <c r="J2" s="17"/>
      <c r="K2" s="17"/>
      <c r="L2" s="22" t="s">
        <v>30</v>
      </c>
      <c r="M2" s="268" t="s">
        <v>211</v>
      </c>
      <c r="N2" s="268"/>
      <c r="O2" s="17"/>
      <c r="P2" s="17"/>
      <c r="Q2" s="224"/>
      <c r="R2" s="21" t="s">
        <v>148</v>
      </c>
      <c r="S2" s="222"/>
      <c r="T2" s="222"/>
      <c r="U2" s="225" t="s">
        <v>208</v>
      </c>
      <c r="V2" s="223"/>
      <c r="W2" s="17"/>
      <c r="X2" s="20"/>
      <c r="Y2" s="64"/>
      <c r="Z2" s="178"/>
    </row>
    <row r="3" spans="1:35" ht="13.5" thickBo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9"/>
      <c r="W3" s="17"/>
      <c r="X3" s="20"/>
    </row>
    <row r="4" spans="1:35" ht="13.5" thickBot="1" x14ac:dyDescent="0.25">
      <c r="A4" s="23" t="s">
        <v>31</v>
      </c>
      <c r="B4" s="24" t="s">
        <v>32</v>
      </c>
      <c r="C4" s="24" t="s">
        <v>33</v>
      </c>
      <c r="D4" s="24" t="s">
        <v>34</v>
      </c>
      <c r="E4" s="24" t="s">
        <v>35</v>
      </c>
      <c r="F4" s="24" t="s">
        <v>164</v>
      </c>
      <c r="G4" s="24" t="s">
        <v>36</v>
      </c>
      <c r="H4" s="24" t="s">
        <v>1</v>
      </c>
      <c r="I4" s="24" t="s">
        <v>37</v>
      </c>
      <c r="J4" s="24" t="s">
        <v>38</v>
      </c>
      <c r="K4" s="24"/>
      <c r="L4" s="24" t="s">
        <v>39</v>
      </c>
      <c r="M4" s="24" t="s">
        <v>40</v>
      </c>
      <c r="N4" s="24" t="s">
        <v>0</v>
      </c>
      <c r="O4" s="30" t="s">
        <v>41</v>
      </c>
      <c r="P4" s="62"/>
      <c r="Q4" s="25"/>
      <c r="R4" s="26" t="s">
        <v>42</v>
      </c>
      <c r="S4" s="27"/>
      <c r="T4" s="28"/>
      <c r="U4" s="29"/>
      <c r="V4" s="30" t="s">
        <v>43</v>
      </c>
      <c r="W4" s="192" t="s">
        <v>191</v>
      </c>
      <c r="X4" s="192"/>
    </row>
    <row r="5" spans="1:35" ht="36.75" thickBot="1" x14ac:dyDescent="0.25">
      <c r="A5" s="31"/>
      <c r="B5" s="31"/>
      <c r="C5" s="31"/>
      <c r="D5" s="31"/>
      <c r="E5" s="32"/>
      <c r="F5" s="31"/>
      <c r="G5" s="31"/>
      <c r="H5" s="31"/>
      <c r="I5" s="32"/>
      <c r="J5" s="33" t="s">
        <v>111</v>
      </c>
      <c r="K5" s="34"/>
      <c r="L5" s="31"/>
      <c r="M5" s="31"/>
      <c r="N5" s="31"/>
      <c r="O5" s="33" t="s">
        <v>165</v>
      </c>
      <c r="P5" s="52" t="s">
        <v>44</v>
      </c>
      <c r="Q5" s="35" t="s">
        <v>45</v>
      </c>
      <c r="R5" s="52" t="s">
        <v>150</v>
      </c>
      <c r="S5" s="36" t="s">
        <v>46</v>
      </c>
      <c r="T5" s="36" t="s">
        <v>47</v>
      </c>
      <c r="U5" s="36" t="s">
        <v>48</v>
      </c>
      <c r="V5" s="33" t="s">
        <v>165</v>
      </c>
      <c r="W5" s="192" t="s">
        <v>192</v>
      </c>
      <c r="X5" s="191"/>
    </row>
    <row r="6" spans="1:35" x14ac:dyDescent="0.2">
      <c r="A6" s="117" t="s">
        <v>2</v>
      </c>
      <c r="B6" s="113">
        <v>3.6</v>
      </c>
      <c r="C6" s="113">
        <v>6.7</v>
      </c>
      <c r="D6" s="113">
        <v>1.3</v>
      </c>
      <c r="E6" s="118">
        <v>0</v>
      </c>
      <c r="F6" s="119">
        <v>68</v>
      </c>
      <c r="G6" s="38">
        <v>80</v>
      </c>
      <c r="H6" s="113">
        <v>7.4</v>
      </c>
      <c r="I6" s="113">
        <v>6.2</v>
      </c>
      <c r="J6" s="37" t="s">
        <v>216</v>
      </c>
      <c r="K6" s="37"/>
      <c r="L6" s="113">
        <v>1.4</v>
      </c>
      <c r="M6" s="262">
        <v>1008</v>
      </c>
      <c r="N6" s="113">
        <v>0.6</v>
      </c>
      <c r="O6" s="250">
        <v>3</v>
      </c>
      <c r="P6" s="58"/>
      <c r="Q6" s="134"/>
      <c r="R6" s="37">
        <v>1</v>
      </c>
      <c r="S6" s="58">
        <v>1</v>
      </c>
      <c r="T6" s="37">
        <v>1</v>
      </c>
      <c r="U6" s="37">
        <v>1</v>
      </c>
      <c r="V6" s="249">
        <v>8</v>
      </c>
      <c r="W6" s="61">
        <v>2</v>
      </c>
      <c r="X6" s="40"/>
      <c r="AA6" s="4" t="s">
        <v>49</v>
      </c>
      <c r="AB6" s="4" t="s">
        <v>50</v>
      </c>
      <c r="AC6" s="4" t="s">
        <v>51</v>
      </c>
      <c r="AD6" s="3"/>
      <c r="AE6" s="4" t="s">
        <v>52</v>
      </c>
      <c r="AF6" s="4" t="s">
        <v>53</v>
      </c>
      <c r="AG6" s="4" t="s">
        <v>54</v>
      </c>
      <c r="AH6" s="1" t="s">
        <v>55</v>
      </c>
      <c r="AI6" s="4" t="s">
        <v>205</v>
      </c>
    </row>
    <row r="7" spans="1:35" x14ac:dyDescent="0.2">
      <c r="A7" s="117" t="s">
        <v>3</v>
      </c>
      <c r="B7" s="113">
        <v>2.2000000000000002</v>
      </c>
      <c r="C7" s="113">
        <v>5.2</v>
      </c>
      <c r="D7" s="113">
        <v>0.7</v>
      </c>
      <c r="E7" s="118">
        <v>0</v>
      </c>
      <c r="F7" s="119">
        <v>77</v>
      </c>
      <c r="G7" s="38">
        <v>91</v>
      </c>
      <c r="H7" s="113">
        <v>7</v>
      </c>
      <c r="I7" s="113">
        <v>9</v>
      </c>
      <c r="J7" s="39" t="s">
        <v>218</v>
      </c>
      <c r="K7" s="37"/>
      <c r="L7" s="113">
        <v>1.2</v>
      </c>
      <c r="M7" s="113">
        <v>1009.1</v>
      </c>
      <c r="N7" s="113">
        <v>0.9</v>
      </c>
      <c r="O7" s="37">
        <v>3</v>
      </c>
      <c r="P7" s="58">
        <v>3</v>
      </c>
      <c r="Q7" s="134" t="s">
        <v>217</v>
      </c>
      <c r="R7" s="37">
        <v>1</v>
      </c>
      <c r="S7" s="58"/>
      <c r="T7" s="37">
        <v>1</v>
      </c>
      <c r="U7" s="37"/>
      <c r="V7" s="58">
        <v>6</v>
      </c>
      <c r="W7" s="61"/>
      <c r="X7" s="40"/>
      <c r="AA7" s="4">
        <f>COUNTIF(C6:C15,"&gt;=30")</f>
        <v>0</v>
      </c>
      <c r="AB7" s="4">
        <f>COUNTIF(C6:C15,"&gt;=25")</f>
        <v>0</v>
      </c>
      <c r="AC7" s="4">
        <f>COUNTIF(C6:C15,"&lt;0")</f>
        <v>0</v>
      </c>
      <c r="AD7" s="3"/>
      <c r="AE7" s="4">
        <f>COUNTIF(I6:I15,"&gt;=0,1")</f>
        <v>7</v>
      </c>
      <c r="AF7" s="4">
        <f>COUNTIF(I6:I15,"&gt;=1")</f>
        <v>3</v>
      </c>
      <c r="AG7" s="4">
        <f>COUNTIF(I6:I15,"&gt;=3")</f>
        <v>2</v>
      </c>
      <c r="AH7" s="1">
        <f>COUNTIF(I6:I15,"&gt;=10")</f>
        <v>0</v>
      </c>
      <c r="AI7" s="1">
        <f>COUNTIF(I6:I15,"&gt;=20")</f>
        <v>0</v>
      </c>
    </row>
    <row r="8" spans="1:35" x14ac:dyDescent="0.2">
      <c r="A8" s="117" t="s">
        <v>4</v>
      </c>
      <c r="B8" s="113">
        <v>4</v>
      </c>
      <c r="C8" s="113">
        <v>7.2</v>
      </c>
      <c r="D8" s="113">
        <v>2.2000000000000002</v>
      </c>
      <c r="E8" s="118">
        <v>1.1000000000000001</v>
      </c>
      <c r="F8" s="119">
        <v>67</v>
      </c>
      <c r="G8" s="38">
        <v>80</v>
      </c>
      <c r="H8" s="113">
        <v>6.5</v>
      </c>
      <c r="I8" s="240">
        <v>0.4</v>
      </c>
      <c r="J8" s="39" t="s">
        <v>225</v>
      </c>
      <c r="K8" s="37"/>
      <c r="L8" s="251">
        <v>1.2</v>
      </c>
      <c r="M8" s="113">
        <v>1018</v>
      </c>
      <c r="N8" s="113">
        <v>0.8</v>
      </c>
      <c r="O8" s="37">
        <v>3</v>
      </c>
      <c r="P8" s="58">
        <v>0</v>
      </c>
      <c r="Q8" s="134" t="s">
        <v>221</v>
      </c>
      <c r="R8" s="37">
        <v>1</v>
      </c>
      <c r="S8" s="58"/>
      <c r="T8" s="37">
        <v>1</v>
      </c>
      <c r="U8" s="37"/>
      <c r="V8" s="58">
        <v>6</v>
      </c>
      <c r="W8" s="61"/>
      <c r="X8" s="40"/>
      <c r="AA8" s="4">
        <f>COUNTIF(C18:C27,"&gt;=30")</f>
        <v>0</v>
      </c>
      <c r="AB8" s="4">
        <f>COUNTIF(C18:C27,"&gt;=25")</f>
        <v>0</v>
      </c>
      <c r="AC8" s="4">
        <f>COUNTIF(C18:C27,"&lt;0")</f>
        <v>0</v>
      </c>
      <c r="AD8" s="3"/>
      <c r="AE8" s="4">
        <f>COUNTIF(I18:I27,"&gt;=0,1")</f>
        <v>5</v>
      </c>
      <c r="AF8" s="4">
        <f>COUNTIF(I18:I27,"&gt;=1")</f>
        <v>1</v>
      </c>
      <c r="AG8" s="4">
        <f>COUNTIF(I18:I27,"&gt;=3")</f>
        <v>0</v>
      </c>
      <c r="AH8" s="1">
        <f>COUNTIF(I18:I27,"&gt;=10")</f>
        <v>0</v>
      </c>
      <c r="AI8" s="1">
        <f>COUNTIF(I18:I27,"&gt;=20")</f>
        <v>0</v>
      </c>
    </row>
    <row r="9" spans="1:35" x14ac:dyDescent="0.2">
      <c r="A9" s="117" t="s">
        <v>5</v>
      </c>
      <c r="B9" s="113">
        <v>3.4</v>
      </c>
      <c r="C9" s="113">
        <v>9.3000000000000007</v>
      </c>
      <c r="D9" s="113">
        <v>-0.9</v>
      </c>
      <c r="E9" s="118">
        <v>-2.8</v>
      </c>
      <c r="F9" s="119">
        <v>47</v>
      </c>
      <c r="G9" s="38">
        <v>78</v>
      </c>
      <c r="H9" s="113">
        <v>4.8</v>
      </c>
      <c r="I9" s="240">
        <v>0.6</v>
      </c>
      <c r="J9" s="39" t="s">
        <v>227</v>
      </c>
      <c r="K9" s="37"/>
      <c r="L9" s="113">
        <v>4.7</v>
      </c>
      <c r="M9" s="113">
        <v>1015.9</v>
      </c>
      <c r="N9" s="113">
        <v>-0.2</v>
      </c>
      <c r="O9" s="37">
        <v>1</v>
      </c>
      <c r="P9" s="58"/>
      <c r="Q9" s="134"/>
      <c r="R9" s="37">
        <v>1</v>
      </c>
      <c r="S9" s="58"/>
      <c r="T9" s="37"/>
      <c r="U9" s="37"/>
      <c r="V9" s="58">
        <v>4</v>
      </c>
      <c r="W9" s="61"/>
      <c r="X9" s="40"/>
      <c r="AA9" s="4">
        <f>COUNTIF(C30:C39,"&gt;=30")</f>
        <v>0</v>
      </c>
      <c r="AB9" s="4">
        <f>COUNTIF(C30:C39,"&gt;=25")</f>
        <v>0</v>
      </c>
      <c r="AC9" s="4">
        <f>COUNTIF(C30:C39,"&lt;0")</f>
        <v>0</v>
      </c>
      <c r="AD9" s="3"/>
      <c r="AE9" s="4">
        <f>COUNTIF(I30:I39,"&gt;=0,1")</f>
        <v>4</v>
      </c>
      <c r="AF9" s="4">
        <f>COUNTIF(I30:I39,"&gt;=1")</f>
        <v>4</v>
      </c>
      <c r="AG9" s="4">
        <f>COUNTIF(I30:I39,"&gt;=3")</f>
        <v>3</v>
      </c>
      <c r="AH9" s="1">
        <f>COUNTIF(I30:I39,"&gt;=10")</f>
        <v>2</v>
      </c>
      <c r="AI9" s="1">
        <f>COUNTIF(I30:I39,"&gt;=20")</f>
        <v>0</v>
      </c>
    </row>
    <row r="10" spans="1:35" x14ac:dyDescent="0.2">
      <c r="A10" s="117" t="s">
        <v>6</v>
      </c>
      <c r="B10" s="113">
        <v>3.2</v>
      </c>
      <c r="C10" s="113">
        <v>8.1999999999999993</v>
      </c>
      <c r="D10" s="113">
        <v>-1.6</v>
      </c>
      <c r="E10" s="118">
        <v>-2.8</v>
      </c>
      <c r="F10" s="119">
        <v>54</v>
      </c>
      <c r="G10" s="38">
        <v>77</v>
      </c>
      <c r="H10" s="113">
        <v>2.8</v>
      </c>
      <c r="I10" s="113" t="s">
        <v>231</v>
      </c>
      <c r="J10" s="39"/>
      <c r="K10" s="37"/>
      <c r="L10" s="113">
        <v>3.7</v>
      </c>
      <c r="M10" s="113">
        <v>1021.6</v>
      </c>
      <c r="N10" s="251">
        <v>-0.6</v>
      </c>
      <c r="O10" s="37">
        <v>1</v>
      </c>
      <c r="P10" s="58"/>
      <c r="Q10" s="134"/>
      <c r="R10" s="37"/>
      <c r="S10" s="58"/>
      <c r="T10" s="37"/>
      <c r="U10" s="37"/>
      <c r="V10" s="58">
        <v>4</v>
      </c>
      <c r="W10" s="61"/>
      <c r="X10" s="40"/>
      <c r="AA10" s="3"/>
      <c r="AB10" s="3"/>
      <c r="AC10" s="3"/>
      <c r="AD10" s="3"/>
      <c r="AE10" s="3"/>
      <c r="AF10" s="3"/>
      <c r="AG10" s="3"/>
    </row>
    <row r="11" spans="1:35" x14ac:dyDescent="0.2">
      <c r="A11" s="117" t="s">
        <v>7</v>
      </c>
      <c r="B11" s="113">
        <v>2.8</v>
      </c>
      <c r="C11" s="113">
        <v>6.6</v>
      </c>
      <c r="D11" s="113">
        <v>-0.4</v>
      </c>
      <c r="E11" s="118">
        <v>-2.2000000000000002</v>
      </c>
      <c r="F11" s="119">
        <v>66</v>
      </c>
      <c r="G11" s="38">
        <v>83</v>
      </c>
      <c r="H11" s="113">
        <v>5.6</v>
      </c>
      <c r="I11" s="113">
        <v>2</v>
      </c>
      <c r="J11" s="39" t="s">
        <v>232</v>
      </c>
      <c r="K11" s="37"/>
      <c r="L11" s="113">
        <v>1.8</v>
      </c>
      <c r="M11" s="113">
        <v>1026.5</v>
      </c>
      <c r="N11" s="113">
        <v>0.1</v>
      </c>
      <c r="O11" s="37">
        <v>1</v>
      </c>
      <c r="P11" s="58">
        <v>0</v>
      </c>
      <c r="Q11" s="134" t="s">
        <v>221</v>
      </c>
      <c r="R11" s="37">
        <v>1</v>
      </c>
      <c r="S11" s="58"/>
      <c r="T11" s="37"/>
      <c r="U11" s="37"/>
      <c r="V11" s="58">
        <v>5</v>
      </c>
      <c r="W11" s="61"/>
      <c r="X11" s="40"/>
      <c r="AA11" s="4" t="s">
        <v>56</v>
      </c>
      <c r="AB11" s="4" t="s">
        <v>57</v>
      </c>
      <c r="AC11" s="3"/>
      <c r="AD11" s="3"/>
      <c r="AE11" s="4" t="s">
        <v>58</v>
      </c>
      <c r="AF11" s="3"/>
      <c r="AG11" s="4" t="s">
        <v>59</v>
      </c>
    </row>
    <row r="12" spans="1:35" x14ac:dyDescent="0.2">
      <c r="A12" s="117" t="s">
        <v>8</v>
      </c>
      <c r="B12" s="113">
        <v>6.2</v>
      </c>
      <c r="C12" s="113">
        <v>11.8</v>
      </c>
      <c r="D12" s="113">
        <v>-0.9</v>
      </c>
      <c r="E12" s="118">
        <v>-2.8</v>
      </c>
      <c r="F12" s="119">
        <v>48</v>
      </c>
      <c r="G12" s="38">
        <v>72</v>
      </c>
      <c r="H12" s="113">
        <v>4.9000000000000004</v>
      </c>
      <c r="I12" s="113">
        <v>0.9</v>
      </c>
      <c r="J12" s="39" t="s">
        <v>227</v>
      </c>
      <c r="K12" s="37"/>
      <c r="L12" s="113">
        <v>5.9</v>
      </c>
      <c r="M12" s="252">
        <v>1033.0999999999999</v>
      </c>
      <c r="N12" s="113">
        <v>1</v>
      </c>
      <c r="O12" s="37">
        <v>2</v>
      </c>
      <c r="P12" s="58"/>
      <c r="Q12" s="134"/>
      <c r="R12" s="37">
        <v>1</v>
      </c>
      <c r="S12" s="58"/>
      <c r="T12" s="37"/>
      <c r="U12" s="37"/>
      <c r="V12" s="58">
        <v>5</v>
      </c>
      <c r="W12" s="61"/>
      <c r="X12" s="40"/>
      <c r="AA12" s="4">
        <f>COUNTIF(D6:D15,"&lt;0")</f>
        <v>4</v>
      </c>
      <c r="AB12" s="4">
        <f>COUNTIF(D6:D15,"&lt;=-10")</f>
        <v>0</v>
      </c>
      <c r="AC12" s="3"/>
      <c r="AD12" s="3"/>
      <c r="AE12" s="4">
        <f>COUNTIF(F6:F15,"&gt;=70")</f>
        <v>2</v>
      </c>
      <c r="AF12" s="3"/>
      <c r="AG12" s="4">
        <f>COUNTIF(F6:F15,"&lt;=40")</f>
        <v>0</v>
      </c>
    </row>
    <row r="13" spans="1:35" x14ac:dyDescent="0.2">
      <c r="A13" s="117" t="s">
        <v>9</v>
      </c>
      <c r="B13" s="113">
        <v>7.2</v>
      </c>
      <c r="C13" s="113">
        <v>8.1999999999999993</v>
      </c>
      <c r="D13" s="113">
        <v>6.5</v>
      </c>
      <c r="E13" s="118">
        <v>5</v>
      </c>
      <c r="F13" s="119">
        <v>76</v>
      </c>
      <c r="G13" s="38">
        <v>86</v>
      </c>
      <c r="H13" s="252">
        <v>8</v>
      </c>
      <c r="I13" s="113">
        <v>0.1</v>
      </c>
      <c r="J13" s="39" t="s">
        <v>227</v>
      </c>
      <c r="K13" s="37"/>
      <c r="L13" s="113" t="s">
        <v>231</v>
      </c>
      <c r="M13" s="113">
        <v>1030.7</v>
      </c>
      <c r="N13" s="113">
        <v>5.0999999999999996</v>
      </c>
      <c r="O13" s="37">
        <v>2</v>
      </c>
      <c r="P13" s="58"/>
      <c r="Q13" s="134"/>
      <c r="R13" s="37">
        <v>1</v>
      </c>
      <c r="S13" s="58"/>
      <c r="T13" s="37"/>
      <c r="U13" s="37"/>
      <c r="V13" s="58">
        <v>5</v>
      </c>
      <c r="W13" s="61"/>
      <c r="X13" s="40"/>
      <c r="AA13" s="4">
        <f>COUNTIF(D18:D27,"&lt;0")</f>
        <v>0</v>
      </c>
      <c r="AB13" s="4">
        <f>COUNTIF(D18:D27,"&lt;=-10")</f>
        <v>0</v>
      </c>
      <c r="AC13" s="3"/>
      <c r="AD13" s="3"/>
      <c r="AE13" s="4">
        <f>COUNTIF(F18:F27,"&gt;=70")</f>
        <v>0</v>
      </c>
      <c r="AF13" s="3"/>
      <c r="AG13" s="4">
        <f>COUNTIF(F18:F27,"&lt;=40")</f>
        <v>6</v>
      </c>
    </row>
    <row r="14" spans="1:35" x14ac:dyDescent="0.2">
      <c r="A14" s="117" t="s">
        <v>10</v>
      </c>
      <c r="B14" s="113">
        <v>9.8000000000000007</v>
      </c>
      <c r="C14" s="113">
        <v>15.6</v>
      </c>
      <c r="D14" s="113">
        <v>5.9</v>
      </c>
      <c r="E14" s="118">
        <v>5</v>
      </c>
      <c r="F14" s="119">
        <v>56</v>
      </c>
      <c r="G14" s="38">
        <v>78</v>
      </c>
      <c r="H14" s="113">
        <v>4.8</v>
      </c>
      <c r="I14" s="113" t="s">
        <v>231</v>
      </c>
      <c r="J14" s="37"/>
      <c r="K14" s="37"/>
      <c r="L14" s="113">
        <v>8.8000000000000007</v>
      </c>
      <c r="M14" s="113">
        <v>1029.2</v>
      </c>
      <c r="N14" s="113">
        <v>6</v>
      </c>
      <c r="O14" s="37">
        <v>2</v>
      </c>
      <c r="P14" s="58"/>
      <c r="Q14" s="134"/>
      <c r="R14" s="37"/>
      <c r="S14" s="58"/>
      <c r="T14" s="37"/>
      <c r="U14" s="37"/>
      <c r="V14" s="58">
        <v>5</v>
      </c>
      <c r="W14" s="61"/>
      <c r="X14" s="40"/>
      <c r="AA14" s="4">
        <f>COUNTIF(D30:D39,"&lt;0")</f>
        <v>0</v>
      </c>
      <c r="AB14" s="4">
        <f>COUNTIF(D30:D39,"&lt;=-10")</f>
        <v>0</v>
      </c>
      <c r="AC14" s="3"/>
      <c r="AD14" s="3"/>
      <c r="AE14" s="4">
        <f>COUNTIF(F30:F39,"&gt;=70")</f>
        <v>1</v>
      </c>
      <c r="AF14" s="3"/>
      <c r="AG14" s="4">
        <f>COUNTIF(F30:F39,"&lt;=40")</f>
        <v>4</v>
      </c>
    </row>
    <row r="15" spans="1:35" ht="13.5" thickBot="1" x14ac:dyDescent="0.25">
      <c r="A15" s="56" t="s">
        <v>11</v>
      </c>
      <c r="B15" s="113">
        <v>11.7</v>
      </c>
      <c r="C15" s="113">
        <v>18.899999999999999</v>
      </c>
      <c r="D15" s="113">
        <v>3.8</v>
      </c>
      <c r="E15" s="118">
        <v>2.2000000000000002</v>
      </c>
      <c r="F15" s="119">
        <v>46</v>
      </c>
      <c r="G15" s="38">
        <v>73</v>
      </c>
      <c r="H15" s="251">
        <v>0.5</v>
      </c>
      <c r="I15" s="113" t="s">
        <v>231</v>
      </c>
      <c r="J15" s="41"/>
      <c r="K15" s="37"/>
      <c r="L15" s="114">
        <v>9.1999999999999993</v>
      </c>
      <c r="M15" s="113">
        <v>1022.6</v>
      </c>
      <c r="N15" s="113">
        <v>6.5</v>
      </c>
      <c r="O15" s="255">
        <v>1</v>
      </c>
      <c r="P15" s="58"/>
      <c r="Q15" s="135"/>
      <c r="R15" s="132"/>
      <c r="S15" s="147"/>
      <c r="T15" s="132"/>
      <c r="U15" s="132"/>
      <c r="V15" s="254">
        <v>2</v>
      </c>
      <c r="W15" s="61"/>
      <c r="X15" s="40"/>
      <c r="AA15" s="3"/>
      <c r="AB15" s="3"/>
      <c r="AC15" s="3"/>
      <c r="AD15" s="3"/>
      <c r="AE15" s="3"/>
      <c r="AF15" s="3"/>
      <c r="AG15" s="3"/>
    </row>
    <row r="16" spans="1:35" ht="13.5" thickBot="1" x14ac:dyDescent="0.25">
      <c r="A16" s="30" t="s">
        <v>60</v>
      </c>
      <c r="B16" s="46">
        <f>SUM(B6:B15)</f>
        <v>54.100000000000009</v>
      </c>
      <c r="C16" s="46">
        <f t="shared" ref="C16:E16" si="0">SUM(C6:C15)</f>
        <v>97.699999999999989</v>
      </c>
      <c r="D16" s="46">
        <f t="shared" si="0"/>
        <v>16.600000000000001</v>
      </c>
      <c r="E16" s="46">
        <f t="shared" si="0"/>
        <v>2.7</v>
      </c>
      <c r="F16" s="43" t="s">
        <v>62</v>
      </c>
      <c r="G16" s="43" t="s">
        <v>62</v>
      </c>
      <c r="H16" s="43" t="s">
        <v>62</v>
      </c>
      <c r="I16" s="46">
        <f t="shared" ref="I16" si="1">SUM(I6:I15)</f>
        <v>19.2</v>
      </c>
      <c r="J16" s="204" t="s">
        <v>72</v>
      </c>
      <c r="K16" s="45"/>
      <c r="L16" s="46">
        <f>SUM(L6:L15)</f>
        <v>37.9</v>
      </c>
      <c r="M16" s="43" t="s">
        <v>62</v>
      </c>
      <c r="N16" s="43" t="s">
        <v>62</v>
      </c>
      <c r="O16" s="43" t="s">
        <v>62</v>
      </c>
      <c r="P16" s="43" t="s">
        <v>62</v>
      </c>
      <c r="Q16" s="44" t="s">
        <v>63</v>
      </c>
      <c r="R16" s="45">
        <f>SUM(R6:R15)</f>
        <v>7</v>
      </c>
      <c r="S16" s="45">
        <f t="shared" ref="S16:U16" si="2">SUM(S6:S15)</f>
        <v>1</v>
      </c>
      <c r="T16" s="45">
        <f t="shared" si="2"/>
        <v>3</v>
      </c>
      <c r="U16" s="45">
        <f t="shared" si="2"/>
        <v>1</v>
      </c>
      <c r="V16" s="204" t="s">
        <v>62</v>
      </c>
      <c r="W16" s="61"/>
      <c r="X16" s="40"/>
      <c r="AA16" s="4" t="s">
        <v>64</v>
      </c>
      <c r="AB16" s="4" t="s">
        <v>65</v>
      </c>
      <c r="AC16" s="4" t="s">
        <v>66</v>
      </c>
      <c r="AD16" s="3"/>
      <c r="AE16" s="4" t="s">
        <v>67</v>
      </c>
      <c r="AF16" s="4" t="s">
        <v>68</v>
      </c>
      <c r="AG16" s="4" t="s">
        <v>69</v>
      </c>
    </row>
    <row r="17" spans="1:33" ht="13.5" thickBot="1" x14ac:dyDescent="0.25">
      <c r="A17" s="52" t="s">
        <v>70</v>
      </c>
      <c r="B17" s="46">
        <f>AVERAGE(B6:B15)</f>
        <v>5.410000000000001</v>
      </c>
      <c r="C17" s="46">
        <f t="shared" ref="C17:H17" si="3">AVERAGE(C6:C15)</f>
        <v>9.77</v>
      </c>
      <c r="D17" s="46">
        <f t="shared" si="3"/>
        <v>1.6600000000000001</v>
      </c>
      <c r="E17" s="46">
        <f t="shared" si="3"/>
        <v>0.27</v>
      </c>
      <c r="F17" s="43" t="s">
        <v>62</v>
      </c>
      <c r="G17" s="46">
        <f t="shared" si="3"/>
        <v>79.8</v>
      </c>
      <c r="H17" s="46">
        <f t="shared" si="3"/>
        <v>5.2299999999999995</v>
      </c>
      <c r="I17" s="43" t="s">
        <v>62</v>
      </c>
      <c r="J17" s="43" t="s">
        <v>72</v>
      </c>
      <c r="K17" s="43"/>
      <c r="L17" s="46">
        <f>L16/10</f>
        <v>3.79</v>
      </c>
      <c r="M17" s="120">
        <f>AVERAGE(M6:M15)</f>
        <v>1021.47</v>
      </c>
      <c r="N17" s="46">
        <f t="shared" ref="N17:O17" si="4">AVERAGE(N6:N15)</f>
        <v>2.02</v>
      </c>
      <c r="O17" s="120">
        <f t="shared" si="4"/>
        <v>1.9</v>
      </c>
      <c r="P17" s="45">
        <f>ROUND(AVERAGE(P6:P15),1)</f>
        <v>1</v>
      </c>
      <c r="Q17" s="44" t="s">
        <v>63</v>
      </c>
      <c r="R17" s="44" t="s">
        <v>72</v>
      </c>
      <c r="S17" s="44" t="s">
        <v>72</v>
      </c>
      <c r="T17" s="44" t="s">
        <v>72</v>
      </c>
      <c r="U17" s="44" t="s">
        <v>72</v>
      </c>
      <c r="V17" s="46">
        <f>AVERAGE(V6:V15)</f>
        <v>5</v>
      </c>
      <c r="W17" s="61"/>
      <c r="X17" s="40"/>
      <c r="AA17" s="4">
        <f>COUNTIF(L6:L15,".")</f>
        <v>1</v>
      </c>
      <c r="AB17" s="4">
        <f>COUNTIF(L6:L15,"&lt;1")</f>
        <v>0</v>
      </c>
      <c r="AC17" s="4">
        <f>COUNTIF(L6:L15,"&gt;=10")</f>
        <v>0</v>
      </c>
      <c r="AD17" s="3"/>
      <c r="AE17" s="4">
        <f>COUNTIF(P6:P15,"&gt;=1")</f>
        <v>1</v>
      </c>
      <c r="AF17" s="4">
        <f>COUNTIF(P6:P15,"&gt;=3")</f>
        <v>1</v>
      </c>
      <c r="AG17" s="4">
        <f>COUNTIF(P6:P15,"&gt;=10")</f>
        <v>0</v>
      </c>
    </row>
    <row r="18" spans="1:33" x14ac:dyDescent="0.2">
      <c r="A18" s="117" t="s">
        <v>12</v>
      </c>
      <c r="B18" s="113">
        <v>14.4</v>
      </c>
      <c r="C18" s="113">
        <v>22.1</v>
      </c>
      <c r="D18" s="113">
        <v>7.2</v>
      </c>
      <c r="E18" s="118">
        <v>3.9</v>
      </c>
      <c r="F18" s="119">
        <v>28</v>
      </c>
      <c r="G18" s="58">
        <v>64</v>
      </c>
      <c r="H18" s="113">
        <v>4.9000000000000004</v>
      </c>
      <c r="I18" s="113">
        <v>0.9</v>
      </c>
      <c r="J18" s="39" t="s">
        <v>227</v>
      </c>
      <c r="K18" s="37"/>
      <c r="L18" s="113">
        <v>4.7</v>
      </c>
      <c r="M18" s="113">
        <v>1019</v>
      </c>
      <c r="N18" s="113">
        <v>6.6</v>
      </c>
      <c r="O18" s="133">
        <v>2</v>
      </c>
      <c r="P18" s="58"/>
      <c r="Q18" s="136"/>
      <c r="R18" s="148">
        <v>1</v>
      </c>
      <c r="S18" s="58"/>
      <c r="T18" s="37">
        <v>1</v>
      </c>
      <c r="U18" s="37"/>
      <c r="V18" s="58">
        <v>6</v>
      </c>
      <c r="W18" s="61"/>
      <c r="X18" s="40"/>
      <c r="AA18" s="4">
        <f>COUNTIF(L18:L27,".")</f>
        <v>0</v>
      </c>
      <c r="AB18" s="4">
        <f>COUNTIF(L18:L27,"&lt;1")</f>
        <v>0</v>
      </c>
      <c r="AC18" s="4">
        <f>COUNTIF(L18:L27,"&gt;=10")</f>
        <v>1</v>
      </c>
      <c r="AD18" s="3"/>
      <c r="AE18" s="4">
        <f>COUNTIF(P18:P27,"&gt;=1")</f>
        <v>0</v>
      </c>
      <c r="AF18" s="4">
        <f>COUNTIF(P18:P27,"&gt;=3")</f>
        <v>0</v>
      </c>
      <c r="AG18" s="4">
        <f>COUNTIF(P18:P27,"&gt;=10")</f>
        <v>0</v>
      </c>
    </row>
    <row r="19" spans="1:33" x14ac:dyDescent="0.2">
      <c r="A19" s="117" t="s">
        <v>13</v>
      </c>
      <c r="B19" s="113">
        <v>10.8</v>
      </c>
      <c r="C19" s="113">
        <v>15.7</v>
      </c>
      <c r="D19" s="113">
        <v>6.1</v>
      </c>
      <c r="E19" s="118">
        <v>4.4000000000000004</v>
      </c>
      <c r="F19" s="119">
        <v>38</v>
      </c>
      <c r="G19" s="38">
        <v>64</v>
      </c>
      <c r="H19" s="113">
        <v>6.1</v>
      </c>
      <c r="I19" s="113" t="s">
        <v>231</v>
      </c>
      <c r="J19" s="39"/>
      <c r="K19" s="37"/>
      <c r="L19" s="113">
        <v>7</v>
      </c>
      <c r="M19" s="113">
        <v>1027.3</v>
      </c>
      <c r="N19" s="113">
        <v>3.9</v>
      </c>
      <c r="O19" s="133">
        <v>2</v>
      </c>
      <c r="P19" s="58"/>
      <c r="Q19" s="136"/>
      <c r="R19" s="148"/>
      <c r="S19" s="58"/>
      <c r="T19" s="37">
        <v>1</v>
      </c>
      <c r="U19" s="37"/>
      <c r="V19" s="58">
        <v>6</v>
      </c>
      <c r="W19" s="61"/>
      <c r="X19" s="40"/>
      <c r="AA19" s="4">
        <f>COUNTIF(L30:L39,".")</f>
        <v>1</v>
      </c>
      <c r="AB19" s="4">
        <f>COUNTIF(L30:L39,"&lt;1")</f>
        <v>1</v>
      </c>
      <c r="AC19" s="4">
        <f>COUNTIF(L30:L39,"&gt;=10")</f>
        <v>3</v>
      </c>
      <c r="AD19" s="3"/>
      <c r="AE19" s="4">
        <f>COUNTIF(P30:P39,"&gt;=1")</f>
        <v>0</v>
      </c>
      <c r="AF19" s="4">
        <f>COUNTIF(P30:P39,"&gt;=3")</f>
        <v>0</v>
      </c>
      <c r="AG19" s="4">
        <f>COUNTIF(P30:P39,"&gt;=10")</f>
        <v>0</v>
      </c>
    </row>
    <row r="20" spans="1:33" x14ac:dyDescent="0.2">
      <c r="A20" s="117" t="s">
        <v>14</v>
      </c>
      <c r="B20" s="113">
        <v>10.1</v>
      </c>
      <c r="C20" s="113">
        <v>13.2</v>
      </c>
      <c r="D20" s="113">
        <v>5.7</v>
      </c>
      <c r="E20" s="118">
        <v>3.9</v>
      </c>
      <c r="F20" s="119">
        <v>37</v>
      </c>
      <c r="G20" s="38">
        <v>60</v>
      </c>
      <c r="H20" s="113">
        <v>5</v>
      </c>
      <c r="I20" s="113">
        <v>0.1</v>
      </c>
      <c r="J20" s="39" t="s">
        <v>227</v>
      </c>
      <c r="K20" s="37"/>
      <c r="L20" s="113">
        <v>3.9</v>
      </c>
      <c r="M20" s="113">
        <v>1025.7</v>
      </c>
      <c r="N20" s="113">
        <v>2.8</v>
      </c>
      <c r="O20" s="133">
        <v>3</v>
      </c>
      <c r="P20" s="58"/>
      <c r="Q20" s="136"/>
      <c r="R20" s="148">
        <v>1</v>
      </c>
      <c r="S20" s="58"/>
      <c r="T20" s="37">
        <v>1</v>
      </c>
      <c r="U20" s="37"/>
      <c r="V20" s="58">
        <v>7</v>
      </c>
      <c r="W20" s="61"/>
      <c r="X20" s="40"/>
    </row>
    <row r="21" spans="1:33" x14ac:dyDescent="0.2">
      <c r="A21" s="117" t="s">
        <v>15</v>
      </c>
      <c r="B21" s="113">
        <v>10.3</v>
      </c>
      <c r="C21" s="113">
        <v>15.6</v>
      </c>
      <c r="D21" s="113">
        <v>2.4</v>
      </c>
      <c r="E21" s="118">
        <v>1.1000000000000001</v>
      </c>
      <c r="F21" s="119">
        <v>35</v>
      </c>
      <c r="G21" s="38">
        <v>62</v>
      </c>
      <c r="H21" s="113">
        <v>4.7</v>
      </c>
      <c r="I21" s="113" t="s">
        <v>231</v>
      </c>
      <c r="J21" s="37"/>
      <c r="K21" s="37"/>
      <c r="L21" s="113">
        <v>8.3000000000000007</v>
      </c>
      <c r="M21" s="113">
        <v>1025.8</v>
      </c>
      <c r="N21" s="113">
        <v>2.7</v>
      </c>
      <c r="O21" s="133">
        <v>2</v>
      </c>
      <c r="P21" s="58"/>
      <c r="Q21" s="136"/>
      <c r="R21" s="148"/>
      <c r="S21" s="58"/>
      <c r="T21" s="37"/>
      <c r="U21" s="37"/>
      <c r="V21" s="58">
        <v>5</v>
      </c>
      <c r="W21" s="61"/>
      <c r="X21" s="40"/>
      <c r="AA21" s="1" t="s">
        <v>140</v>
      </c>
      <c r="AB21" s="1" t="s">
        <v>142</v>
      </c>
      <c r="AC21" s="1" t="s">
        <v>144</v>
      </c>
      <c r="AE21" s="1" t="s">
        <v>146</v>
      </c>
    </row>
    <row r="22" spans="1:33" x14ac:dyDescent="0.2">
      <c r="A22" s="117" t="s">
        <v>16</v>
      </c>
      <c r="B22" s="113">
        <v>16.600000000000001</v>
      </c>
      <c r="C22" s="113">
        <v>23.1</v>
      </c>
      <c r="D22" s="113">
        <v>10.4</v>
      </c>
      <c r="E22" s="118">
        <v>6.7</v>
      </c>
      <c r="F22" s="119">
        <v>31</v>
      </c>
      <c r="G22" s="261">
        <v>56</v>
      </c>
      <c r="H22" s="113">
        <v>2.5</v>
      </c>
      <c r="I22" s="113" t="s">
        <v>231</v>
      </c>
      <c r="J22" s="39"/>
      <c r="K22" s="37"/>
      <c r="L22" s="113">
        <v>9.9</v>
      </c>
      <c r="M22" s="113">
        <v>1015.9</v>
      </c>
      <c r="N22" s="113">
        <v>7.2</v>
      </c>
      <c r="O22" s="133">
        <v>2</v>
      </c>
      <c r="P22" s="58"/>
      <c r="Q22" s="136"/>
      <c r="R22" s="148"/>
      <c r="S22" s="58"/>
      <c r="T22" s="37"/>
      <c r="U22" s="37"/>
      <c r="V22" s="58">
        <v>5</v>
      </c>
      <c r="W22" s="61"/>
      <c r="X22" s="40"/>
      <c r="AA22" s="5">
        <f>MAX(B6:B15,B18:B27,B30:B39)</f>
        <v>16.600000000000001</v>
      </c>
      <c r="AB22" s="5">
        <f>MAX(C6:C15,C18:C27,C30:C39)</f>
        <v>24.8</v>
      </c>
      <c r="AC22" s="5">
        <f>MIN(E6:E15,E18:E27,E30:E39)</f>
        <v>-2.8</v>
      </c>
      <c r="AE22" s="5">
        <f>MAX(I6:I15,I18:I27,I30:I39)</f>
        <v>17</v>
      </c>
    </row>
    <row r="23" spans="1:33" x14ac:dyDescent="0.2">
      <c r="A23" s="117" t="s">
        <v>17</v>
      </c>
      <c r="B23" s="113">
        <v>12</v>
      </c>
      <c r="C23" s="113">
        <v>15.2</v>
      </c>
      <c r="D23" s="113">
        <v>8.4</v>
      </c>
      <c r="E23" s="118">
        <v>6.1</v>
      </c>
      <c r="F23" s="119">
        <v>56</v>
      </c>
      <c r="G23" s="38">
        <v>72</v>
      </c>
      <c r="H23" s="113">
        <v>7</v>
      </c>
      <c r="I23" s="113">
        <v>1.1000000000000001</v>
      </c>
      <c r="J23" s="39" t="s">
        <v>227</v>
      </c>
      <c r="K23" s="37"/>
      <c r="L23" s="113">
        <v>3.6</v>
      </c>
      <c r="M23" s="113">
        <v>1012.7</v>
      </c>
      <c r="N23" s="113">
        <v>7.2</v>
      </c>
      <c r="O23" s="133">
        <v>2</v>
      </c>
      <c r="P23" s="58"/>
      <c r="Q23" s="136"/>
      <c r="R23" s="148">
        <v>1</v>
      </c>
      <c r="S23" s="58"/>
      <c r="T23" s="37"/>
      <c r="U23" s="37"/>
      <c r="V23" s="58">
        <v>4</v>
      </c>
      <c r="W23" s="61"/>
      <c r="X23" s="40"/>
      <c r="AA23" s="1" t="s">
        <v>141</v>
      </c>
      <c r="AB23" s="1" t="s">
        <v>143</v>
      </c>
      <c r="AC23" s="1" t="s">
        <v>145</v>
      </c>
      <c r="AE23" s="1" t="s">
        <v>147</v>
      </c>
    </row>
    <row r="24" spans="1:33" x14ac:dyDescent="0.2">
      <c r="A24" s="117" t="s">
        <v>18</v>
      </c>
      <c r="B24" s="113">
        <v>8.1999999999999993</v>
      </c>
      <c r="C24" s="113">
        <v>12.6</v>
      </c>
      <c r="D24" s="113">
        <v>4.9000000000000004</v>
      </c>
      <c r="E24" s="118">
        <v>2.8</v>
      </c>
      <c r="F24" s="119">
        <v>51</v>
      </c>
      <c r="G24" s="38">
        <v>69</v>
      </c>
      <c r="H24" s="113">
        <v>6</v>
      </c>
      <c r="I24" s="113">
        <v>0.3</v>
      </c>
      <c r="J24" s="39" t="s">
        <v>227</v>
      </c>
      <c r="K24" s="37"/>
      <c r="L24" s="113">
        <v>2.1</v>
      </c>
      <c r="M24" s="113">
        <v>1014.5</v>
      </c>
      <c r="N24" s="113">
        <v>2.8</v>
      </c>
      <c r="O24" s="133">
        <v>2</v>
      </c>
      <c r="P24" s="58"/>
      <c r="Q24" s="136"/>
      <c r="R24" s="148">
        <v>1</v>
      </c>
      <c r="S24" s="58"/>
      <c r="T24" s="37"/>
      <c r="U24" s="37"/>
      <c r="V24" s="58">
        <v>4</v>
      </c>
      <c r="W24" s="61"/>
      <c r="X24" s="40"/>
      <c r="AA24" s="5">
        <f>MIN(B6:B15,B18:B27,B30:B39)</f>
        <v>2.2000000000000002</v>
      </c>
      <c r="AB24" s="5">
        <f>MIN(D6:D15,D18:D27,D30:D39)</f>
        <v>-1.6</v>
      </c>
      <c r="AC24" s="1">
        <f>MIN(F6:F15,F18:F27,F30:F39)</f>
        <v>28</v>
      </c>
      <c r="AE24" s="1">
        <f>MAX(P6:P15,P18:P27,P30:P39)</f>
        <v>3</v>
      </c>
    </row>
    <row r="25" spans="1:33" x14ac:dyDescent="0.2">
      <c r="A25" s="117" t="s">
        <v>19</v>
      </c>
      <c r="B25" s="113">
        <v>6.2</v>
      </c>
      <c r="C25" s="113">
        <v>9.8000000000000007</v>
      </c>
      <c r="D25" s="113">
        <v>2.7</v>
      </c>
      <c r="E25" s="118">
        <v>0.6</v>
      </c>
      <c r="F25" s="119">
        <v>53</v>
      </c>
      <c r="G25" s="38">
        <v>71</v>
      </c>
      <c r="H25" s="113">
        <v>5.5</v>
      </c>
      <c r="I25" s="113">
        <v>0.1</v>
      </c>
      <c r="J25" s="37" t="s">
        <v>225</v>
      </c>
      <c r="K25" s="37"/>
      <c r="L25" s="113">
        <v>1.7</v>
      </c>
      <c r="M25" s="113">
        <v>1022.9</v>
      </c>
      <c r="N25" s="113">
        <v>1.3</v>
      </c>
      <c r="O25" s="133">
        <v>2</v>
      </c>
      <c r="P25" s="58"/>
      <c r="Q25" s="136"/>
      <c r="R25" s="148">
        <v>1</v>
      </c>
      <c r="S25" s="58"/>
      <c r="T25" s="37"/>
      <c r="U25" s="37"/>
      <c r="V25" s="58">
        <v>4</v>
      </c>
      <c r="W25" s="61"/>
      <c r="X25" s="40"/>
    </row>
    <row r="26" spans="1:33" x14ac:dyDescent="0.2">
      <c r="A26" s="117" t="s">
        <v>20</v>
      </c>
      <c r="B26" s="113">
        <v>7.6</v>
      </c>
      <c r="C26" s="113">
        <v>14.6</v>
      </c>
      <c r="D26" s="113">
        <v>0</v>
      </c>
      <c r="E26" s="118">
        <v>-1.7</v>
      </c>
      <c r="F26" s="119">
        <v>41</v>
      </c>
      <c r="G26" s="38">
        <v>66</v>
      </c>
      <c r="H26" s="113">
        <v>2.1</v>
      </c>
      <c r="I26" s="113" t="s">
        <v>231</v>
      </c>
      <c r="J26" s="37"/>
      <c r="K26" s="37"/>
      <c r="L26" s="113">
        <v>9.5</v>
      </c>
      <c r="M26" s="113">
        <v>1022.6</v>
      </c>
      <c r="N26" s="113">
        <v>1</v>
      </c>
      <c r="O26" s="133">
        <v>1</v>
      </c>
      <c r="P26" s="58"/>
      <c r="Q26" s="136"/>
      <c r="R26" s="148"/>
      <c r="S26" s="58"/>
      <c r="T26" s="37"/>
      <c r="U26" s="37"/>
      <c r="V26" s="58">
        <v>4</v>
      </c>
      <c r="W26" s="61"/>
      <c r="X26" s="40"/>
    </row>
    <row r="27" spans="1:33" ht="13.5" thickBot="1" x14ac:dyDescent="0.25">
      <c r="A27" s="56" t="s">
        <v>21</v>
      </c>
      <c r="B27" s="113">
        <v>10.7</v>
      </c>
      <c r="C27" s="113">
        <v>17.8</v>
      </c>
      <c r="D27" s="113">
        <v>2.7</v>
      </c>
      <c r="E27" s="118">
        <v>1.1000000000000001</v>
      </c>
      <c r="F27" s="119">
        <v>39</v>
      </c>
      <c r="G27" s="38">
        <v>62</v>
      </c>
      <c r="H27" s="113">
        <v>2.8</v>
      </c>
      <c r="I27" s="113" t="s">
        <v>231</v>
      </c>
      <c r="J27" s="41"/>
      <c r="K27" s="37"/>
      <c r="L27" s="114">
        <v>10</v>
      </c>
      <c r="M27" s="113">
        <v>1023.5</v>
      </c>
      <c r="N27" s="113">
        <v>3.2</v>
      </c>
      <c r="O27" s="248">
        <v>2</v>
      </c>
      <c r="P27" s="58"/>
      <c r="Q27" s="137"/>
      <c r="R27" s="149"/>
      <c r="S27" s="147"/>
      <c r="T27" s="132"/>
      <c r="U27" s="132"/>
      <c r="V27" s="147">
        <v>5</v>
      </c>
      <c r="W27" s="61"/>
      <c r="X27" s="40"/>
    </row>
    <row r="28" spans="1:33" ht="13.5" thickBot="1" x14ac:dyDescent="0.25">
      <c r="A28" s="30" t="s">
        <v>60</v>
      </c>
      <c r="B28" s="46">
        <f>SUM(B18:B27)</f>
        <v>106.90000000000002</v>
      </c>
      <c r="C28" s="46">
        <f t="shared" ref="C28:E28" si="5">SUM(C18:C27)</f>
        <v>159.69999999999999</v>
      </c>
      <c r="D28" s="46">
        <f t="shared" si="5"/>
        <v>50.5</v>
      </c>
      <c r="E28" s="46">
        <f t="shared" si="5"/>
        <v>28.900000000000006</v>
      </c>
      <c r="F28" s="44" t="s">
        <v>62</v>
      </c>
      <c r="G28" s="204" t="s">
        <v>62</v>
      </c>
      <c r="H28" s="204" t="s">
        <v>62</v>
      </c>
      <c r="I28" s="46">
        <f>SUM(I18:I27)</f>
        <v>2.5</v>
      </c>
      <c r="J28" s="204" t="s">
        <v>72</v>
      </c>
      <c r="K28" s="45"/>
      <c r="L28" s="46">
        <f>SUM(L18:L27)</f>
        <v>60.7</v>
      </c>
      <c r="M28" s="43" t="s">
        <v>62</v>
      </c>
      <c r="N28" s="43" t="s">
        <v>62</v>
      </c>
      <c r="O28" s="43" t="s">
        <v>62</v>
      </c>
      <c r="P28" s="43" t="s">
        <v>62</v>
      </c>
      <c r="Q28" s="44" t="s">
        <v>63</v>
      </c>
      <c r="R28" s="45">
        <f>SUM(R18:R27)</f>
        <v>5</v>
      </c>
      <c r="S28" s="45">
        <f t="shared" ref="S28:U28" si="6">SUM(S18:S27)</f>
        <v>0</v>
      </c>
      <c r="T28" s="45">
        <f t="shared" si="6"/>
        <v>3</v>
      </c>
      <c r="U28" s="45">
        <f t="shared" si="6"/>
        <v>0</v>
      </c>
      <c r="V28" s="44" t="s">
        <v>62</v>
      </c>
      <c r="W28" s="61"/>
      <c r="X28" s="40"/>
    </row>
    <row r="29" spans="1:33" ht="13.5" thickBot="1" x14ac:dyDescent="0.25">
      <c r="A29" s="52" t="s">
        <v>70</v>
      </c>
      <c r="B29" s="46">
        <f>AVERAGE(B18:B27)</f>
        <v>10.690000000000001</v>
      </c>
      <c r="C29" s="46">
        <f t="shared" ref="C29:H29" si="7">AVERAGE(C18:C27)</f>
        <v>15.969999999999999</v>
      </c>
      <c r="D29" s="46">
        <f t="shared" si="7"/>
        <v>5.05</v>
      </c>
      <c r="E29" s="46">
        <f t="shared" si="7"/>
        <v>2.8900000000000006</v>
      </c>
      <c r="F29" s="46">
        <f t="shared" si="7"/>
        <v>40.9</v>
      </c>
      <c r="G29" s="46">
        <f t="shared" si="7"/>
        <v>64.599999999999994</v>
      </c>
      <c r="H29" s="46">
        <f t="shared" si="7"/>
        <v>4.66</v>
      </c>
      <c r="I29" s="43" t="s">
        <v>62</v>
      </c>
      <c r="J29" s="44" t="s">
        <v>72</v>
      </c>
      <c r="K29" s="44"/>
      <c r="L29" s="46">
        <f>L28/10</f>
        <v>6.07</v>
      </c>
      <c r="M29" s="46">
        <f>AVERAGE(M18:M27)</f>
        <v>1020.99</v>
      </c>
      <c r="N29" s="46">
        <f t="shared" ref="N29:O29" si="8">AVERAGE(N18:N27)</f>
        <v>3.8699999999999997</v>
      </c>
      <c r="O29" s="46">
        <f t="shared" si="8"/>
        <v>2</v>
      </c>
      <c r="P29" s="45" t="e">
        <f>ROUND(AVERAGE(P18:P27),1)</f>
        <v>#DIV/0!</v>
      </c>
      <c r="Q29" s="44" t="s">
        <v>63</v>
      </c>
      <c r="R29" s="44" t="s">
        <v>72</v>
      </c>
      <c r="S29" s="44" t="s">
        <v>72</v>
      </c>
      <c r="T29" s="44" t="s">
        <v>72</v>
      </c>
      <c r="U29" s="44" t="s">
        <v>72</v>
      </c>
      <c r="V29" s="46">
        <f>AVERAGE(V18:V27)</f>
        <v>5</v>
      </c>
      <c r="W29" s="61"/>
      <c r="X29" s="40"/>
    </row>
    <row r="30" spans="1:33" x14ac:dyDescent="0.2">
      <c r="A30" s="117" t="s">
        <v>22</v>
      </c>
      <c r="B30" s="113">
        <v>12.7</v>
      </c>
      <c r="C30" s="113">
        <v>20.399999999999999</v>
      </c>
      <c r="D30" s="113">
        <v>3.1</v>
      </c>
      <c r="E30" s="118">
        <v>0.6</v>
      </c>
      <c r="F30" s="119">
        <v>33</v>
      </c>
      <c r="G30" s="261">
        <v>56</v>
      </c>
      <c r="H30" s="113">
        <v>0.8</v>
      </c>
      <c r="I30" s="113" t="s">
        <v>231</v>
      </c>
      <c r="J30" s="39"/>
      <c r="K30" s="37"/>
      <c r="L30" s="113">
        <v>10.4</v>
      </c>
      <c r="M30" s="113">
        <v>1024.8</v>
      </c>
      <c r="N30" s="113">
        <v>3.1</v>
      </c>
      <c r="O30" s="37">
        <v>2</v>
      </c>
      <c r="P30" s="58"/>
      <c r="Q30" s="134"/>
      <c r="R30" s="37"/>
      <c r="S30" s="58"/>
      <c r="T30" s="37">
        <v>1</v>
      </c>
      <c r="U30" s="37"/>
      <c r="V30" s="58">
        <v>6</v>
      </c>
      <c r="W30" s="61"/>
      <c r="X30" s="40"/>
    </row>
    <row r="31" spans="1:33" x14ac:dyDescent="0.2">
      <c r="A31" s="117" t="s">
        <v>23</v>
      </c>
      <c r="B31" s="113">
        <v>7.8</v>
      </c>
      <c r="C31" s="113">
        <v>12.1</v>
      </c>
      <c r="D31" s="113">
        <v>3.5</v>
      </c>
      <c r="E31" s="118">
        <v>1.1000000000000001</v>
      </c>
      <c r="F31" s="119">
        <v>52</v>
      </c>
      <c r="G31" s="38">
        <v>71</v>
      </c>
      <c r="H31" s="113">
        <v>4.3</v>
      </c>
      <c r="I31" s="113" t="s">
        <v>231</v>
      </c>
      <c r="J31" s="39"/>
      <c r="K31" s="37"/>
      <c r="L31" s="113">
        <v>0.7</v>
      </c>
      <c r="M31" s="113">
        <v>1024.0999999999999</v>
      </c>
      <c r="N31" s="113">
        <v>2.9</v>
      </c>
      <c r="O31" s="37">
        <v>2</v>
      </c>
      <c r="P31" s="58"/>
      <c r="Q31" s="134"/>
      <c r="R31" s="37"/>
      <c r="S31" s="58"/>
      <c r="T31" s="37"/>
      <c r="U31" s="37"/>
      <c r="V31" s="58">
        <v>4</v>
      </c>
      <c r="W31" s="61"/>
      <c r="X31" s="40"/>
    </row>
    <row r="32" spans="1:33" x14ac:dyDescent="0.2">
      <c r="A32" s="117" t="s">
        <v>24</v>
      </c>
      <c r="B32" s="113">
        <v>9.8000000000000007</v>
      </c>
      <c r="C32" s="113">
        <v>17.899999999999999</v>
      </c>
      <c r="D32" s="113">
        <v>1.7</v>
      </c>
      <c r="E32" s="118">
        <v>0</v>
      </c>
      <c r="F32" s="119">
        <v>48</v>
      </c>
      <c r="G32" s="38">
        <v>74</v>
      </c>
      <c r="H32" s="113">
        <v>0.6</v>
      </c>
      <c r="I32" s="113" t="s">
        <v>231</v>
      </c>
      <c r="J32" s="39"/>
      <c r="K32" s="37"/>
      <c r="L32" s="252">
        <v>10.6</v>
      </c>
      <c r="M32" s="113">
        <v>1018.8</v>
      </c>
      <c r="N32" s="113">
        <v>4.9000000000000004</v>
      </c>
      <c r="O32" s="37">
        <v>1</v>
      </c>
      <c r="P32" s="58"/>
      <c r="Q32" s="134"/>
      <c r="R32" s="37"/>
      <c r="S32" s="58"/>
      <c r="T32" s="37"/>
      <c r="U32" s="37"/>
      <c r="V32" s="58">
        <v>3</v>
      </c>
      <c r="W32" s="61"/>
      <c r="X32" s="40"/>
    </row>
    <row r="33" spans="1:24" x14ac:dyDescent="0.2">
      <c r="A33" s="117" t="s">
        <v>25</v>
      </c>
      <c r="B33" s="113">
        <v>13.1</v>
      </c>
      <c r="C33" s="113">
        <v>21.2</v>
      </c>
      <c r="D33" s="113">
        <v>4.2</v>
      </c>
      <c r="E33" s="118">
        <v>2.8</v>
      </c>
      <c r="F33" s="119">
        <v>38</v>
      </c>
      <c r="G33" s="38">
        <v>66</v>
      </c>
      <c r="H33" s="113">
        <v>1</v>
      </c>
      <c r="I33" s="113" t="s">
        <v>231</v>
      </c>
      <c r="J33" s="39"/>
      <c r="K33" s="37"/>
      <c r="L33" s="113">
        <v>10.1</v>
      </c>
      <c r="M33" s="113">
        <v>1013.8</v>
      </c>
      <c r="N33" s="113">
        <v>6</v>
      </c>
      <c r="O33" s="37">
        <v>1</v>
      </c>
      <c r="P33" s="58"/>
      <c r="Q33" s="134"/>
      <c r="R33" s="37"/>
      <c r="S33" s="58"/>
      <c r="T33" s="37"/>
      <c r="U33" s="37"/>
      <c r="V33" s="58">
        <v>4</v>
      </c>
      <c r="W33" s="61"/>
      <c r="X33" s="40"/>
    </row>
    <row r="34" spans="1:24" x14ac:dyDescent="0.2">
      <c r="A34" s="117" t="s">
        <v>26</v>
      </c>
      <c r="B34" s="113">
        <v>15.1</v>
      </c>
      <c r="C34" s="113">
        <v>21.1</v>
      </c>
      <c r="D34" s="113">
        <v>6.6</v>
      </c>
      <c r="E34" s="118">
        <v>3.9</v>
      </c>
      <c r="F34" s="119">
        <v>35</v>
      </c>
      <c r="G34" s="38">
        <v>61</v>
      </c>
      <c r="H34" s="113">
        <v>5.8</v>
      </c>
      <c r="I34" s="113" t="s">
        <v>231</v>
      </c>
      <c r="J34" s="39"/>
      <c r="K34" s="37"/>
      <c r="L34" s="113">
        <v>3.8</v>
      </c>
      <c r="M34" s="113">
        <v>1009.6</v>
      </c>
      <c r="N34" s="113">
        <v>7</v>
      </c>
      <c r="O34" s="37">
        <v>2</v>
      </c>
      <c r="P34" s="58"/>
      <c r="Q34" s="134"/>
      <c r="R34" s="37"/>
      <c r="S34" s="58"/>
      <c r="T34" s="37"/>
      <c r="U34" s="37"/>
      <c r="V34" s="58">
        <v>5</v>
      </c>
      <c r="W34" s="61"/>
      <c r="X34" s="40"/>
    </row>
    <row r="35" spans="1:24" x14ac:dyDescent="0.2">
      <c r="A35" s="117" t="s">
        <v>27</v>
      </c>
      <c r="B35" s="113">
        <v>15.4</v>
      </c>
      <c r="C35" s="113">
        <v>20.8</v>
      </c>
      <c r="D35" s="113">
        <v>11.3</v>
      </c>
      <c r="E35" s="118">
        <v>9.3000000000000007</v>
      </c>
      <c r="F35" s="119">
        <v>52</v>
      </c>
      <c r="G35" s="38">
        <v>75</v>
      </c>
      <c r="H35" s="113">
        <v>6.3</v>
      </c>
      <c r="I35" s="113">
        <v>1.3</v>
      </c>
      <c r="J35" s="39" t="s">
        <v>227</v>
      </c>
      <c r="K35" s="37"/>
      <c r="L35" s="113">
        <v>3.1</v>
      </c>
      <c r="M35" s="113">
        <v>1007.2</v>
      </c>
      <c r="N35" s="252">
        <v>11.1</v>
      </c>
      <c r="O35" s="208">
        <v>1</v>
      </c>
      <c r="P35" s="209"/>
      <c r="Q35" s="214"/>
      <c r="R35" s="208">
        <v>1</v>
      </c>
      <c r="S35" s="209">
        <v>1</v>
      </c>
      <c r="T35" s="208"/>
      <c r="U35" s="208"/>
      <c r="V35" s="209">
        <v>4</v>
      </c>
      <c r="W35" s="61"/>
      <c r="X35" s="40"/>
    </row>
    <row r="36" spans="1:24" x14ac:dyDescent="0.2">
      <c r="A36" s="117" t="s">
        <v>28</v>
      </c>
      <c r="B36" s="113">
        <v>14.4</v>
      </c>
      <c r="C36" s="113">
        <v>24.8</v>
      </c>
      <c r="D36" s="113">
        <v>8.6999999999999993</v>
      </c>
      <c r="E36" s="118">
        <v>7.2</v>
      </c>
      <c r="F36" s="119">
        <v>40</v>
      </c>
      <c r="G36" s="38">
        <v>82</v>
      </c>
      <c r="H36" s="113">
        <v>5.7</v>
      </c>
      <c r="I36" s="113">
        <v>17</v>
      </c>
      <c r="J36" s="39" t="s">
        <v>227</v>
      </c>
      <c r="K36" s="37"/>
      <c r="L36" s="113">
        <v>5</v>
      </c>
      <c r="M36" s="251">
        <v>1002.1</v>
      </c>
      <c r="N36" s="113">
        <v>11</v>
      </c>
      <c r="O36" s="37">
        <v>1</v>
      </c>
      <c r="P36" s="58"/>
      <c r="Q36" s="134"/>
      <c r="R36" s="37">
        <v>1</v>
      </c>
      <c r="S36" s="58">
        <v>1</v>
      </c>
      <c r="T36" s="37">
        <v>1</v>
      </c>
      <c r="U36" s="37"/>
      <c r="V36" s="58">
        <v>6</v>
      </c>
      <c r="W36" s="61"/>
      <c r="X36" s="40"/>
    </row>
    <row r="37" spans="1:24" x14ac:dyDescent="0.2">
      <c r="A37" s="117" t="s">
        <v>29</v>
      </c>
      <c r="B37" s="113">
        <v>5.3</v>
      </c>
      <c r="C37" s="113">
        <v>9.1999999999999993</v>
      </c>
      <c r="D37" s="113">
        <v>1.7</v>
      </c>
      <c r="E37" s="118">
        <v>1.1000000000000001</v>
      </c>
      <c r="F37" s="119">
        <v>95</v>
      </c>
      <c r="G37" s="253">
        <v>96</v>
      </c>
      <c r="H37" s="113">
        <v>7.5</v>
      </c>
      <c r="I37" s="113">
        <v>14.5</v>
      </c>
      <c r="J37" s="39" t="s">
        <v>227</v>
      </c>
      <c r="K37" s="37"/>
      <c r="L37" s="113" t="s">
        <v>231</v>
      </c>
      <c r="M37" s="113">
        <v>1011.4</v>
      </c>
      <c r="N37" s="113">
        <v>4.9000000000000004</v>
      </c>
      <c r="O37" s="37">
        <v>2</v>
      </c>
      <c r="P37" s="58"/>
      <c r="Q37" s="134"/>
      <c r="R37" s="37">
        <v>1</v>
      </c>
      <c r="S37" s="58"/>
      <c r="T37" s="37"/>
      <c r="U37" s="37"/>
      <c r="V37" s="58">
        <v>5</v>
      </c>
      <c r="W37" s="61"/>
      <c r="X37" s="40"/>
    </row>
    <row r="38" spans="1:24" x14ac:dyDescent="0.2">
      <c r="A38" s="117" t="s">
        <v>209</v>
      </c>
      <c r="B38" s="113">
        <v>8.1</v>
      </c>
      <c r="C38" s="113">
        <v>13.8</v>
      </c>
      <c r="D38" s="113">
        <v>2.5</v>
      </c>
      <c r="E38" s="118">
        <v>0.6</v>
      </c>
      <c r="F38" s="119">
        <v>45</v>
      </c>
      <c r="G38" s="38">
        <v>74</v>
      </c>
      <c r="H38" s="113">
        <v>3.9</v>
      </c>
      <c r="I38" s="113" t="s">
        <v>231</v>
      </c>
      <c r="J38" s="39"/>
      <c r="K38" s="37"/>
      <c r="L38" s="113">
        <v>9.6999999999999993</v>
      </c>
      <c r="M38" s="113">
        <v>1020.5</v>
      </c>
      <c r="N38" s="113">
        <v>3.9</v>
      </c>
      <c r="O38" s="37">
        <v>2</v>
      </c>
      <c r="P38" s="58"/>
      <c r="Q38" s="134"/>
      <c r="R38" s="37"/>
      <c r="S38" s="58"/>
      <c r="T38" s="37"/>
      <c r="U38" s="37"/>
      <c r="V38" s="58">
        <v>3</v>
      </c>
      <c r="W38" s="61"/>
      <c r="X38" s="40"/>
    </row>
    <row r="39" spans="1:24" ht="13.5" thickBot="1" x14ac:dyDescent="0.25">
      <c r="A39" s="117" t="s">
        <v>210</v>
      </c>
      <c r="B39" s="113">
        <v>10.6</v>
      </c>
      <c r="C39" s="113">
        <v>16.600000000000001</v>
      </c>
      <c r="D39" s="113">
        <v>3.9</v>
      </c>
      <c r="E39" s="118">
        <v>2.8</v>
      </c>
      <c r="F39" s="119">
        <v>49</v>
      </c>
      <c r="G39" s="38">
        <v>71</v>
      </c>
      <c r="H39" s="113">
        <v>6.2</v>
      </c>
      <c r="I39" s="113">
        <v>6.8</v>
      </c>
      <c r="J39" s="39" t="s">
        <v>227</v>
      </c>
      <c r="K39" s="37"/>
      <c r="L39" s="113">
        <v>3.6</v>
      </c>
      <c r="M39" s="113">
        <v>1014.1</v>
      </c>
      <c r="N39" s="113">
        <v>5.2</v>
      </c>
      <c r="O39" s="37">
        <v>2</v>
      </c>
      <c r="P39" s="58"/>
      <c r="Q39" s="134"/>
      <c r="R39" s="37">
        <v>1</v>
      </c>
      <c r="S39" s="58"/>
      <c r="T39" s="37"/>
      <c r="U39" s="37"/>
      <c r="V39" s="58">
        <v>5</v>
      </c>
      <c r="W39" s="61"/>
      <c r="X39" s="40"/>
    </row>
    <row r="40" spans="1:24" ht="13.5" thickBot="1" x14ac:dyDescent="0.25">
      <c r="A40" s="52" t="s">
        <v>60</v>
      </c>
      <c r="B40" s="46">
        <f>SUM(B30:B39)</f>
        <v>112.3</v>
      </c>
      <c r="C40" s="46">
        <f>SUM(C30:C39)</f>
        <v>177.89999999999998</v>
      </c>
      <c r="D40" s="46">
        <f>SUM(D30:D39)</f>
        <v>47.2</v>
      </c>
      <c r="E40" s="46">
        <f>SUM(E30:E39)</f>
        <v>29.400000000000006</v>
      </c>
      <c r="F40" s="44" t="s">
        <v>62</v>
      </c>
      <c r="G40" s="44" t="s">
        <v>62</v>
      </c>
      <c r="H40" s="44" t="s">
        <v>62</v>
      </c>
      <c r="I40" s="46">
        <f>SUM(I30:I39)</f>
        <v>39.599999999999994</v>
      </c>
      <c r="J40" s="204" t="s">
        <v>72</v>
      </c>
      <c r="K40" s="45"/>
      <c r="L40" s="46">
        <f>SUM(L30:L39)</f>
        <v>56.999999999999993</v>
      </c>
      <c r="M40" s="43" t="s">
        <v>62</v>
      </c>
      <c r="N40" s="43" t="s">
        <v>62</v>
      </c>
      <c r="O40" s="43" t="s">
        <v>62</v>
      </c>
      <c r="P40" s="43" t="s">
        <v>62</v>
      </c>
      <c r="Q40" s="44" t="s">
        <v>63</v>
      </c>
      <c r="R40" s="45">
        <f>SUM(R30:R39)</f>
        <v>4</v>
      </c>
      <c r="S40" s="45">
        <f>SUM(S30:S39)</f>
        <v>2</v>
      </c>
      <c r="T40" s="45">
        <f>SUM(T30:T39)</f>
        <v>2</v>
      </c>
      <c r="U40" s="45">
        <f>SUM(U30:U39)</f>
        <v>0</v>
      </c>
      <c r="V40" s="44" t="s">
        <v>62</v>
      </c>
      <c r="W40" s="61"/>
      <c r="X40" s="40"/>
    </row>
    <row r="41" spans="1:24" ht="13.5" thickBot="1" x14ac:dyDescent="0.25">
      <c r="A41" s="33" t="s">
        <v>70</v>
      </c>
      <c r="B41" s="46">
        <f>AVERAGE(B30:B39)</f>
        <v>11.23</v>
      </c>
      <c r="C41" s="46">
        <f>AVERAGE(C30:C39)</f>
        <v>17.79</v>
      </c>
      <c r="D41" s="46">
        <f>AVERAGE(D30:D39)</f>
        <v>4.7200000000000006</v>
      </c>
      <c r="E41" s="46">
        <f>AVERAGE(E30:E39)</f>
        <v>2.9400000000000004</v>
      </c>
      <c r="F41" s="44" t="s">
        <v>62</v>
      </c>
      <c r="G41" s="46">
        <f>AVERAGE(G30:G39)</f>
        <v>72.599999999999994</v>
      </c>
      <c r="H41" s="46">
        <f>AVERAGE(H30:H39)</f>
        <v>4.21</v>
      </c>
      <c r="I41" s="43" t="s">
        <v>204</v>
      </c>
      <c r="J41" s="44" t="s">
        <v>72</v>
      </c>
      <c r="K41" s="44"/>
      <c r="L41" s="43" t="s">
        <v>204</v>
      </c>
      <c r="M41" s="46">
        <f>AVERAGE(M30:M39)</f>
        <v>1014.64</v>
      </c>
      <c r="N41" s="46">
        <f>AVERAGE(N30:N39)</f>
        <v>6</v>
      </c>
      <c r="O41" s="46">
        <f>AVERAGE(O30:O39)</f>
        <v>1.6</v>
      </c>
      <c r="P41" s="45" t="e">
        <f>ROUND(AVERAGE(P30:P39),1)</f>
        <v>#DIV/0!</v>
      </c>
      <c r="Q41" s="44" t="s">
        <v>63</v>
      </c>
      <c r="R41" s="44" t="s">
        <v>72</v>
      </c>
      <c r="S41" s="44" t="s">
        <v>72</v>
      </c>
      <c r="T41" s="44" t="s">
        <v>72</v>
      </c>
      <c r="U41" s="44" t="s">
        <v>72</v>
      </c>
      <c r="V41" s="46">
        <f>AVERAGE(V30:V39)</f>
        <v>4.5</v>
      </c>
      <c r="W41" s="61"/>
      <c r="X41" s="40"/>
    </row>
    <row r="42" spans="1:24" ht="13.5" thickBot="1" x14ac:dyDescent="0.25">
      <c r="A42" s="52" t="s">
        <v>73</v>
      </c>
      <c r="B42" s="46">
        <f>SUM(B16+B28+B40)</f>
        <v>273.3</v>
      </c>
      <c r="C42" s="46">
        <f>SUM(C16+C28+C40)</f>
        <v>435.29999999999995</v>
      </c>
      <c r="D42" s="46">
        <f>SUM(D16+D28+D40)</f>
        <v>114.3</v>
      </c>
      <c r="E42" s="46">
        <f>SUM(E16+E28+E40)</f>
        <v>61.000000000000014</v>
      </c>
      <c r="F42" s="44" t="s">
        <v>62</v>
      </c>
      <c r="G42" s="204" t="s">
        <v>62</v>
      </c>
      <c r="H42" s="43" t="s">
        <v>62</v>
      </c>
      <c r="I42" s="46">
        <f>SUM(I16+I28+I40)</f>
        <v>61.3</v>
      </c>
      <c r="J42" s="204" t="s">
        <v>72</v>
      </c>
      <c r="K42" s="45"/>
      <c r="L42" s="46">
        <f>SUM(L16+L28+L40)</f>
        <v>155.6</v>
      </c>
      <c r="M42" s="43" t="s">
        <v>62</v>
      </c>
      <c r="N42" s="43" t="s">
        <v>62</v>
      </c>
      <c r="O42" s="43" t="s">
        <v>62</v>
      </c>
      <c r="P42" s="45" t="e">
        <f>SUM(P16+P28+P40)</f>
        <v>#VALUE!</v>
      </c>
      <c r="Q42" s="44" t="s">
        <v>63</v>
      </c>
      <c r="R42" s="47">
        <f>SUM(R16+R28+R40)</f>
        <v>16</v>
      </c>
      <c r="S42" s="47">
        <f>SUM(S16+S28+S40)</f>
        <v>3</v>
      </c>
      <c r="T42" s="47">
        <f>SUM(T16+T28+T40)</f>
        <v>8</v>
      </c>
      <c r="U42" s="47">
        <f>SUM(U16+U28+U40)</f>
        <v>1</v>
      </c>
      <c r="V42" s="44" t="s">
        <v>62</v>
      </c>
      <c r="W42" s="61"/>
      <c r="X42" s="40"/>
    </row>
    <row r="43" spans="1:24" ht="13.5" thickBot="1" x14ac:dyDescent="0.25">
      <c r="A43" s="33" t="s">
        <v>74</v>
      </c>
      <c r="B43" s="46">
        <f>AVERAGE(B6:B15,B18:B27,B30:B39)</f>
        <v>9.1100000000000012</v>
      </c>
      <c r="C43" s="46">
        <f>AVERAGE(C6:C15,C18:C27,C30:C39)</f>
        <v>14.509999999999998</v>
      </c>
      <c r="D43" s="46">
        <f>AVERAGE(D6:D15,D18:D27,D30:D39)</f>
        <v>3.81</v>
      </c>
      <c r="E43" s="46">
        <f>AVERAGE(E6:E15,E18:E27,E30:E39)</f>
        <v>2.0333333333333332</v>
      </c>
      <c r="F43" s="44" t="s">
        <v>62</v>
      </c>
      <c r="G43" s="46">
        <f>AVERAGE(G6:G15,G18:G27,G30:G39)</f>
        <v>72.333333333333329</v>
      </c>
      <c r="H43" s="46">
        <f>AVERAGE(H6:H15,H18:H27,H30:H39)</f>
        <v>4.6999999999999993</v>
      </c>
      <c r="I43" s="44" t="s">
        <v>71</v>
      </c>
      <c r="J43" s="44" t="s">
        <v>72</v>
      </c>
      <c r="K43" s="44"/>
      <c r="L43" s="44" t="s">
        <v>61</v>
      </c>
      <c r="M43" s="46">
        <f>AVERAGE(M6:M15,M18:M27,M30:M39)</f>
        <v>1019.0333333333331</v>
      </c>
      <c r="N43" s="46">
        <f>AVERAGE(N6:N15,N18:N27,N30:N39)</f>
        <v>3.9633333333333338</v>
      </c>
      <c r="O43" s="46">
        <f>AVERAGE(O6:O15,O18:O27,O30:O39)</f>
        <v>1.8333333333333333</v>
      </c>
      <c r="P43" s="45">
        <f>ROUND(AVERAGE(P6:P15,P18:P27,P30:P39),1)</f>
        <v>1</v>
      </c>
      <c r="Q43" s="44" t="s">
        <v>63</v>
      </c>
      <c r="R43" s="44" t="s">
        <v>72</v>
      </c>
      <c r="S43" s="44" t="s">
        <v>72</v>
      </c>
      <c r="T43" s="44" t="s">
        <v>72</v>
      </c>
      <c r="U43" s="44" t="s">
        <v>72</v>
      </c>
      <c r="V43" s="46">
        <f>AVERAGE(V17,V29,V41)</f>
        <v>4.833333333333333</v>
      </c>
      <c r="W43" s="61"/>
      <c r="X43" s="40"/>
    </row>
    <row r="44" spans="1:24" ht="13.5" thickBot="1" x14ac:dyDescent="0.2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61"/>
    </row>
    <row r="45" spans="1:24" ht="13.5" thickBot="1" x14ac:dyDescent="0.25">
      <c r="A45" s="121"/>
      <c r="B45" s="30" t="s">
        <v>75</v>
      </c>
      <c r="C45" s="30" t="s">
        <v>76</v>
      </c>
      <c r="D45" s="30" t="s">
        <v>77</v>
      </c>
      <c r="E45" s="141" t="s">
        <v>78</v>
      </c>
      <c r="F45" s="143"/>
      <c r="G45" s="143"/>
      <c r="H45" s="143"/>
      <c r="I45" s="144"/>
      <c r="J45" s="143"/>
      <c r="K45" s="143"/>
      <c r="L45" s="141" t="s">
        <v>79</v>
      </c>
      <c r="M45" s="145"/>
      <c r="N45" s="143"/>
      <c r="O45" s="144"/>
      <c r="P45" s="141" t="s">
        <v>80</v>
      </c>
      <c r="Q45" s="143"/>
      <c r="R45" s="143"/>
      <c r="S45" s="143"/>
      <c r="T45" s="143"/>
      <c r="U45" s="143"/>
      <c r="V45" s="143"/>
      <c r="W45" s="144"/>
      <c r="X45" s="61"/>
    </row>
    <row r="46" spans="1:24" ht="13.5" thickBot="1" x14ac:dyDescent="0.25">
      <c r="A46" s="124"/>
      <c r="B46" s="33" t="s">
        <v>81</v>
      </c>
      <c r="C46" s="33" t="s">
        <v>81</v>
      </c>
      <c r="D46" s="33" t="s">
        <v>82</v>
      </c>
      <c r="E46" s="146" t="s">
        <v>83</v>
      </c>
      <c r="F46" s="125"/>
      <c r="G46" s="125"/>
      <c r="H46" s="125"/>
      <c r="I46" s="126"/>
      <c r="J46" s="138"/>
      <c r="K46" s="125"/>
      <c r="L46" s="141" t="s">
        <v>84</v>
      </c>
      <c r="M46" s="123"/>
      <c r="N46" s="50"/>
      <c r="O46" s="115">
        <f>SUM(AE7:AE9)</f>
        <v>16</v>
      </c>
      <c r="P46" s="141" t="s">
        <v>64</v>
      </c>
      <c r="Q46" s="123"/>
      <c r="R46" s="50"/>
      <c r="S46" s="50"/>
      <c r="T46" s="50"/>
      <c r="U46" s="127"/>
      <c r="V46" s="51">
        <f>SUM(AA17:AA19)</f>
        <v>2</v>
      </c>
      <c r="W46" s="128"/>
      <c r="X46" s="61"/>
    </row>
    <row r="47" spans="1:24" ht="13.5" thickBot="1" x14ac:dyDescent="0.25">
      <c r="A47" s="52" t="s">
        <v>32</v>
      </c>
      <c r="B47" s="53">
        <v>9</v>
      </c>
      <c r="C47" s="52" t="s">
        <v>61</v>
      </c>
      <c r="D47" s="54">
        <f>SUM(B43-B47)</f>
        <v>0.11000000000000121</v>
      </c>
      <c r="E47" s="141" t="s">
        <v>167</v>
      </c>
      <c r="F47" s="50"/>
      <c r="G47" s="50"/>
      <c r="H47" s="50"/>
      <c r="I47" s="115">
        <f>SUM(AA7:AA9)</f>
        <v>0</v>
      </c>
      <c r="J47" s="139"/>
      <c r="K47" s="50"/>
      <c r="L47" s="141" t="s">
        <v>85</v>
      </c>
      <c r="M47" s="50"/>
      <c r="N47" s="50"/>
      <c r="O47" s="115">
        <f>SUM(AF7:AF9)</f>
        <v>8</v>
      </c>
      <c r="P47" s="141" t="s">
        <v>86</v>
      </c>
      <c r="Q47" s="50"/>
      <c r="R47" s="50"/>
      <c r="S47" s="50"/>
      <c r="T47" s="50"/>
      <c r="U47" s="127"/>
      <c r="V47" s="51">
        <f>SUM(AB17:AB19)</f>
        <v>1</v>
      </c>
      <c r="W47" s="128"/>
      <c r="X47" s="61"/>
    </row>
    <row r="48" spans="1:24" ht="13.5" thickBot="1" x14ac:dyDescent="0.25">
      <c r="A48" s="52" t="s">
        <v>87</v>
      </c>
      <c r="B48" s="96">
        <v>42</v>
      </c>
      <c r="C48" s="45">
        <f>SUM(I42*100/B48)</f>
        <v>145.95238095238096</v>
      </c>
      <c r="D48" s="55" t="s">
        <v>61</v>
      </c>
      <c r="E48" s="141" t="s">
        <v>166</v>
      </c>
      <c r="F48" s="50"/>
      <c r="G48" s="50"/>
      <c r="H48" s="50"/>
      <c r="I48" s="115">
        <f>SUM(AB7:AB9)</f>
        <v>0</v>
      </c>
      <c r="J48" s="139"/>
      <c r="K48" s="50"/>
      <c r="L48" s="141" t="s">
        <v>88</v>
      </c>
      <c r="M48" s="50"/>
      <c r="N48" s="50"/>
      <c r="O48" s="115">
        <f>SUM(AG7:AG9)</f>
        <v>5</v>
      </c>
      <c r="P48" s="141" t="s">
        <v>89</v>
      </c>
      <c r="Q48" s="50"/>
      <c r="R48" s="50"/>
      <c r="S48" s="50"/>
      <c r="T48" s="50"/>
      <c r="U48" s="127"/>
      <c r="V48" s="51">
        <f>SUM(AC17:AC19)</f>
        <v>4</v>
      </c>
      <c r="W48" s="128"/>
      <c r="X48" s="61"/>
    </row>
    <row r="49" spans="1:24" ht="13.5" thickBot="1" x14ac:dyDescent="0.25">
      <c r="A49" s="52" t="s">
        <v>39</v>
      </c>
      <c r="B49" s="96">
        <v>170</v>
      </c>
      <c r="C49" s="45">
        <f>SUM(L42*100/B49)</f>
        <v>91.529411764705884</v>
      </c>
      <c r="D49" s="55" t="s">
        <v>61</v>
      </c>
      <c r="E49" s="141" t="s">
        <v>168</v>
      </c>
      <c r="F49" s="50"/>
      <c r="G49" s="50"/>
      <c r="H49" s="50"/>
      <c r="I49" s="115">
        <f>SUM(AC7:AC9)</f>
        <v>0</v>
      </c>
      <c r="J49" s="139"/>
      <c r="K49" s="50"/>
      <c r="L49" s="141" t="s">
        <v>90</v>
      </c>
      <c r="M49" s="50"/>
      <c r="N49" s="50"/>
      <c r="O49" s="115">
        <f>SUM(AH7:AH9)</f>
        <v>2</v>
      </c>
      <c r="P49" s="141" t="s">
        <v>91</v>
      </c>
      <c r="Q49" s="50"/>
      <c r="R49" s="50"/>
      <c r="S49" s="50"/>
      <c r="T49" s="50"/>
      <c r="U49" s="50"/>
      <c r="V49" s="50"/>
      <c r="W49" s="122"/>
      <c r="X49" s="61"/>
    </row>
    <row r="50" spans="1:24" ht="13.5" thickBot="1" x14ac:dyDescent="0.25">
      <c r="A50" s="56" t="s">
        <v>92</v>
      </c>
      <c r="B50" s="37"/>
      <c r="C50" s="38"/>
      <c r="D50" s="57" t="s">
        <v>61</v>
      </c>
      <c r="E50" s="141" t="s">
        <v>196</v>
      </c>
      <c r="F50" s="50"/>
      <c r="G50" s="50"/>
      <c r="H50" s="50"/>
      <c r="I50" s="122">
        <v>0</v>
      </c>
      <c r="J50" s="139"/>
      <c r="K50" s="50"/>
      <c r="L50" s="141" t="s">
        <v>163</v>
      </c>
      <c r="M50" s="50"/>
      <c r="N50" s="50"/>
      <c r="O50" s="116">
        <f>SUM(AI7:AI9)</f>
        <v>0</v>
      </c>
      <c r="P50" s="141" t="s">
        <v>94</v>
      </c>
      <c r="Q50" s="50"/>
      <c r="R50" s="50"/>
      <c r="S50" s="50"/>
      <c r="T50" s="50"/>
      <c r="U50" s="127"/>
      <c r="V50" s="51">
        <f>SUM(AE17:AE19)</f>
        <v>1</v>
      </c>
      <c r="W50" s="128"/>
      <c r="X50" s="61"/>
    </row>
    <row r="51" spans="1:24" ht="13.5" thickBot="1" x14ac:dyDescent="0.25">
      <c r="A51" s="56" t="s">
        <v>95</v>
      </c>
      <c r="B51" s="37">
        <v>414</v>
      </c>
      <c r="C51" s="58">
        <f>SUM(L42*100/B51)</f>
        <v>37.584541062801932</v>
      </c>
      <c r="D51" s="57" t="s">
        <v>61</v>
      </c>
      <c r="E51" s="141" t="s">
        <v>93</v>
      </c>
      <c r="F51" s="50"/>
      <c r="G51" s="50"/>
      <c r="H51" s="50"/>
      <c r="I51" s="122"/>
      <c r="J51" s="139"/>
      <c r="K51" s="50"/>
      <c r="L51" s="141" t="s">
        <v>96</v>
      </c>
      <c r="M51" s="50"/>
      <c r="N51" s="50"/>
      <c r="O51" s="122"/>
      <c r="P51" s="141" t="s">
        <v>97</v>
      </c>
      <c r="Q51" s="50"/>
      <c r="R51" s="50"/>
      <c r="S51" s="50"/>
      <c r="T51" s="50"/>
      <c r="U51" s="127"/>
      <c r="V51" s="51">
        <f>SUM(AF17:AF19)</f>
        <v>1</v>
      </c>
      <c r="W51" s="128"/>
      <c r="X51" s="61"/>
    </row>
    <row r="52" spans="1:24" ht="13.5" thickBot="1" x14ac:dyDescent="0.25">
      <c r="A52" s="33" t="s">
        <v>39</v>
      </c>
      <c r="B52" s="41"/>
      <c r="C52" s="42"/>
      <c r="D52" s="59" t="s">
        <v>61</v>
      </c>
      <c r="E52" s="141" t="s">
        <v>169</v>
      </c>
      <c r="F52" s="50"/>
      <c r="G52" s="50"/>
      <c r="H52" s="50"/>
      <c r="I52" s="115">
        <f>SUM(AA12:AA14)</f>
        <v>4</v>
      </c>
      <c r="J52" s="140"/>
      <c r="K52" s="129"/>
      <c r="L52" s="141" t="s">
        <v>98</v>
      </c>
      <c r="M52" s="50"/>
      <c r="N52" s="50"/>
      <c r="O52" s="115">
        <f>SUM(AE12:AE14)</f>
        <v>3</v>
      </c>
      <c r="P52" s="142" t="s">
        <v>99</v>
      </c>
      <c r="Q52" s="129"/>
      <c r="R52" s="129"/>
      <c r="S52" s="129"/>
      <c r="T52" s="129"/>
      <c r="U52" s="130"/>
      <c r="V52" s="60">
        <f>SUM(AG17:AG19)</f>
        <v>0</v>
      </c>
      <c r="W52" s="48"/>
      <c r="X52" s="61"/>
    </row>
    <row r="53" spans="1:24" ht="13.5" thickBot="1" x14ac:dyDescent="0.25">
      <c r="A53" s="49"/>
      <c r="B53" s="49"/>
      <c r="C53" s="49"/>
      <c r="D53" s="49"/>
      <c r="E53" s="141" t="s">
        <v>197</v>
      </c>
      <c r="F53" s="50"/>
      <c r="G53" s="50"/>
      <c r="H53" s="50"/>
      <c r="I53" s="50">
        <v>0</v>
      </c>
      <c r="J53" s="215"/>
      <c r="K53" s="49"/>
      <c r="L53" s="141" t="s">
        <v>100</v>
      </c>
      <c r="M53" s="131"/>
      <c r="N53" s="50"/>
      <c r="O53" s="115">
        <f>SUM(AG12:AG14)</f>
        <v>10</v>
      </c>
      <c r="P53" s="49"/>
      <c r="Q53" s="49"/>
      <c r="R53" s="49"/>
      <c r="S53" s="49"/>
      <c r="T53" s="49"/>
      <c r="U53" s="49"/>
      <c r="V53" s="49"/>
      <c r="W53" s="49"/>
      <c r="X53" s="61"/>
    </row>
    <row r="54" spans="1:24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</row>
    <row r="55" spans="1:24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61"/>
      <c r="W55" s="20"/>
      <c r="X55" s="20"/>
    </row>
    <row r="56" spans="1:24" x14ac:dyDescent="0.2">
      <c r="A56" s="20"/>
      <c r="B56" s="20"/>
      <c r="C56" s="20"/>
      <c r="D56" s="20"/>
      <c r="E56" s="20" t="s">
        <v>199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61"/>
      <c r="W56" s="20"/>
      <c r="X56" s="20"/>
    </row>
    <row r="57" spans="1:24" x14ac:dyDescent="0.2">
      <c r="E57" s="20" t="s">
        <v>200</v>
      </c>
    </row>
    <row r="58" spans="1:24" x14ac:dyDescent="0.2">
      <c r="E58" s="199" t="s">
        <v>201</v>
      </c>
    </row>
    <row r="112" spans="6:6" x14ac:dyDescent="0.2">
      <c r="F112" t="s">
        <v>198</v>
      </c>
    </row>
  </sheetData>
  <customSheetViews>
    <customSheetView guid="{CD48B3E6-EBC6-4457-ACCF-4221FA98FC69}" showPageBreaks="1" printArea="1" hiddenColumns="1" showRuler="0">
      <pane xSplit="4" ySplit="5" topLeftCell="E6" activePane="bottomRight" state="frozen"/>
      <selection pane="bottomRight" activeCell="B6" sqref="B6"/>
      <pageMargins left="0.98425196850393704" right="0.19685039370078741" top="0.98425196850393704" bottom="0.59055118110236227" header="0.51181102362204722" footer="0.51181102362204722"/>
      <pageSetup paperSize="9" orientation="portrait" blackAndWhite="1" horizontalDpi="300" verticalDpi="300" r:id="rId1"/>
      <headerFooter alignWithMargins="0">
        <oddHeader>Kurztabelle</oddHeader>
      </headerFooter>
    </customSheetView>
  </customSheetViews>
  <mergeCells count="1">
    <mergeCell ref="M2:N2"/>
  </mergeCells>
  <phoneticPr fontId="4" type="noConversion"/>
  <conditionalFormatting sqref="B6:B15 B18:B27 B30:B39">
    <cfRule type="cellIs" dxfId="39" priority="1" stopIfTrue="1" operator="equal">
      <formula>$AA$22</formula>
    </cfRule>
    <cfRule type="cellIs" dxfId="38" priority="2" stopIfTrue="1" operator="equal">
      <formula>$AA$24</formula>
    </cfRule>
  </conditionalFormatting>
  <conditionalFormatting sqref="C6:C15 C18:C27 C30:C39">
    <cfRule type="cellIs" dxfId="37" priority="3" stopIfTrue="1" operator="equal">
      <formula>$AB$22</formula>
    </cfRule>
  </conditionalFormatting>
  <conditionalFormatting sqref="D6:D15 D18:D27 D30:D39">
    <cfRule type="cellIs" dxfId="36" priority="4" stopIfTrue="1" operator="equal">
      <formula>$AB$24</formula>
    </cfRule>
  </conditionalFormatting>
  <conditionalFormatting sqref="E6:E15 E18:E27 E30:E39">
    <cfRule type="cellIs" dxfId="35" priority="5" stopIfTrue="1" operator="equal">
      <formula>$AC$22</formula>
    </cfRule>
  </conditionalFormatting>
  <conditionalFormatting sqref="F6:F15 F18:F27 F30:F39">
    <cfRule type="cellIs" dxfId="34" priority="6" stopIfTrue="1" operator="equal">
      <formula>$AC$24</formula>
    </cfRule>
  </conditionalFormatting>
  <conditionalFormatting sqref="I6:I15 I18:I27 I30:I39">
    <cfRule type="cellIs" dxfId="33" priority="7" stopIfTrue="1" operator="equal">
      <formula>$AE$22</formula>
    </cfRule>
  </conditionalFormatting>
  <conditionalFormatting sqref="P6:P15 P18:P27 P30:P39">
    <cfRule type="cellIs" dxfId="32" priority="8" stopIfTrue="1" operator="equal">
      <formula>$AE$24</formula>
    </cfRule>
  </conditionalFormatting>
  <dataValidations xWindow="1291" yWindow="188" count="3">
    <dataValidation allowBlank="1" showInputMessage="1" showErrorMessage="1" prompt="In diese Zelle ist keine Eingabe zulässig. Die Daten werden automatisch eingefügt." sqref="B6:D15 G6:I15 P6:P15 S6:S15 V6:V15 B18:D27 G18:I27 P18:P27 S18:S27 V18:V27 B30:D39 G30:I39 P30:P39 S30:S39 V30:V39 L30:N39 L18:N27 L6:N15"/>
    <dataValidation type="list" allowBlank="1" showInputMessage="1" showErrorMessage="1" sqref="M2:N2">
      <formula1>"Januar,Februar,März,April,Mai,Juni,Juli,August,September,Oktober,November,Dezember"</formula1>
    </dataValidation>
    <dataValidation type="list" allowBlank="1" showInputMessage="1" showErrorMessage="1" sqref="S2:T2">
      <formula1>"2007,2008,2009,2010,2011,2012"</formula1>
    </dataValidation>
  </dataValidations>
  <pageMargins left="0.25" right="0.25" top="0.75" bottom="0.75" header="0.3" footer="0.3"/>
  <pageSetup paperSize="9" orientation="portrait" horizontalDpi="300" verticalDpi="300" r:id="rId2"/>
  <headerFooter alignWithMargins="0">
    <oddHeader>Kurztabelle</oddHeader>
  </headerFooter>
  <ignoredErrors>
    <ignoredError sqref="B29:H29 P17 J29:O29" evalError="1"/>
    <ignoredError sqref="U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workbookViewId="0">
      <pane xSplit="1" ySplit="8" topLeftCell="B15" activePane="bottomRight" state="frozen"/>
      <selection pane="topRight" activeCell="B1" sqref="B1"/>
      <selection pane="bottomLeft" activeCell="A9" sqref="A9"/>
      <selection pane="bottomRight" activeCell="F38" sqref="F38"/>
    </sheetView>
  </sheetViews>
  <sheetFormatPr baseColWidth="10" defaultRowHeight="12.75" x14ac:dyDescent="0.2"/>
  <cols>
    <col min="1" max="1" width="3.28515625" customWidth="1"/>
    <col min="2" max="9" width="10.28515625" customWidth="1"/>
    <col min="14" max="14" width="6.5703125" style="6" hidden="1" customWidth="1"/>
    <col min="15" max="18" width="2" hidden="1" customWidth="1"/>
  </cols>
  <sheetData>
    <row r="1" spans="1:18" ht="15" x14ac:dyDescent="0.25">
      <c r="B1" s="84"/>
      <c r="C1" s="84"/>
      <c r="D1" s="84"/>
      <c r="E1" s="85" t="s">
        <v>101</v>
      </c>
      <c r="F1" s="84"/>
      <c r="G1" s="84"/>
      <c r="H1" s="84"/>
    </row>
    <row r="2" spans="1:18" ht="15" x14ac:dyDescent="0.25">
      <c r="B2" s="84"/>
      <c r="C2" s="84"/>
      <c r="D2" s="84"/>
      <c r="E2" s="85"/>
      <c r="F2" s="84"/>
      <c r="G2" s="84"/>
      <c r="H2" s="84"/>
    </row>
    <row r="3" spans="1:18" ht="15" x14ac:dyDescent="0.25">
      <c r="B3" s="84"/>
      <c r="C3" s="84"/>
      <c r="D3" s="84"/>
      <c r="E3" s="85"/>
      <c r="F3" s="84"/>
      <c r="G3" s="84"/>
      <c r="H3" s="84"/>
    </row>
    <row r="4" spans="1:18" ht="15" x14ac:dyDescent="0.25">
      <c r="B4" s="84"/>
      <c r="C4" s="84"/>
      <c r="D4" s="84"/>
      <c r="E4" s="84"/>
      <c r="F4" s="84"/>
      <c r="G4" s="84"/>
      <c r="H4" s="84"/>
    </row>
    <row r="5" spans="1:18" ht="15" x14ac:dyDescent="0.25">
      <c r="B5" s="86" t="s">
        <v>187</v>
      </c>
      <c r="C5" s="84"/>
      <c r="D5" s="84"/>
      <c r="E5" s="84"/>
      <c r="F5" s="87" t="s">
        <v>30</v>
      </c>
      <c r="G5" s="269" t="s">
        <v>211</v>
      </c>
      <c r="H5" s="270"/>
      <c r="I5" s="7"/>
      <c r="J5" s="8"/>
      <c r="K5" s="87" t="s">
        <v>148</v>
      </c>
      <c r="L5" s="88">
        <v>2015</v>
      </c>
    </row>
    <row r="6" spans="1:18" ht="13.5" thickBot="1" x14ac:dyDescent="0.25">
      <c r="B6" s="2"/>
      <c r="G6" s="2"/>
      <c r="I6" s="2"/>
    </row>
    <row r="7" spans="1:18" x14ac:dyDescent="0.2">
      <c r="A7" s="153" t="s">
        <v>31</v>
      </c>
      <c r="B7" s="154" t="s">
        <v>102</v>
      </c>
      <c r="C7" s="154" t="s">
        <v>103</v>
      </c>
      <c r="D7" s="154" t="s">
        <v>173</v>
      </c>
      <c r="E7" s="154" t="s">
        <v>104</v>
      </c>
      <c r="F7" s="154" t="s">
        <v>104</v>
      </c>
      <c r="G7" s="155" t="s">
        <v>104</v>
      </c>
      <c r="H7" s="156" t="s">
        <v>104</v>
      </c>
      <c r="I7" s="89"/>
      <c r="J7" s="90"/>
    </row>
    <row r="8" spans="1:18" ht="13.5" thickBot="1" x14ac:dyDescent="0.25">
      <c r="A8" s="157"/>
      <c r="B8" s="158" t="s">
        <v>105</v>
      </c>
      <c r="C8" s="159"/>
      <c r="D8" s="159"/>
      <c r="E8" s="158" t="s">
        <v>174</v>
      </c>
      <c r="F8" s="158" t="s">
        <v>175</v>
      </c>
      <c r="G8" s="160" t="s">
        <v>176</v>
      </c>
      <c r="H8" s="161" t="s">
        <v>177</v>
      </c>
      <c r="I8" s="91"/>
      <c r="J8" s="90"/>
    </row>
    <row r="9" spans="1:18" x14ac:dyDescent="0.2">
      <c r="A9" s="162" t="s">
        <v>2</v>
      </c>
      <c r="B9" s="181" t="s">
        <v>162</v>
      </c>
      <c r="C9" s="163" t="s">
        <v>162</v>
      </c>
      <c r="D9" s="163" t="s">
        <v>162</v>
      </c>
      <c r="E9" s="163" t="s">
        <v>162</v>
      </c>
      <c r="F9" s="164">
        <v>1</v>
      </c>
      <c r="G9" s="165">
        <v>1</v>
      </c>
      <c r="H9" s="166" t="s">
        <v>162</v>
      </c>
      <c r="I9" s="92"/>
      <c r="J9" s="92"/>
      <c r="N9" s="6" t="str">
        <f t="shared" ref="N9:N36" si="0">IF(ISNUMBER(B9),B9*24," ")</f>
        <v xml:space="preserve"> </v>
      </c>
      <c r="O9" t="str">
        <f t="shared" ref="O9:O36" si="1">IF(ISNUMBER(N9),IF(N9&lt;1,1," ")," ")</f>
        <v xml:space="preserve"> </v>
      </c>
      <c r="P9" t="str">
        <f t="shared" ref="P9:P36" si="2">IF(ISNUMBER(N9),IF(N9&lt;8,2," ")," ")</f>
        <v xml:space="preserve"> </v>
      </c>
      <c r="Q9" t="str">
        <f t="shared" ref="Q9:Q36" si="3">IF(ISNUMBER(N9),IF(N9&lt;24,3," ")," ")</f>
        <v xml:space="preserve"> </v>
      </c>
      <c r="R9">
        <f t="shared" ref="R9:R36" si="4">MIN(O9:Q9)</f>
        <v>0</v>
      </c>
    </row>
    <row r="10" spans="1:18" x14ac:dyDescent="0.2">
      <c r="A10" s="162" t="s">
        <v>3</v>
      </c>
      <c r="B10" s="167" t="s">
        <v>162</v>
      </c>
      <c r="C10" s="163" t="str">
        <f t="shared" ref="C10:C22" si="5">IF(R10=1,1,"-")</f>
        <v>-</v>
      </c>
      <c r="D10" s="163">
        <v>1</v>
      </c>
      <c r="E10" s="163">
        <v>1</v>
      </c>
      <c r="F10" s="164">
        <v>1</v>
      </c>
      <c r="G10" s="168" t="s">
        <v>162</v>
      </c>
      <c r="H10" s="166" t="s">
        <v>106</v>
      </c>
      <c r="I10" s="92"/>
      <c r="J10" s="92"/>
      <c r="N10" s="6" t="str">
        <f t="shared" si="0"/>
        <v xml:space="preserve"> </v>
      </c>
      <c r="O10" t="str">
        <f t="shared" si="1"/>
        <v xml:space="preserve"> </v>
      </c>
      <c r="P10" t="str">
        <f t="shared" si="2"/>
        <v xml:space="preserve"> </v>
      </c>
      <c r="Q10" t="str">
        <f t="shared" si="3"/>
        <v xml:space="preserve"> </v>
      </c>
      <c r="R10">
        <f t="shared" si="4"/>
        <v>0</v>
      </c>
    </row>
    <row r="11" spans="1:18" x14ac:dyDescent="0.2">
      <c r="A11" s="162" t="s">
        <v>4</v>
      </c>
      <c r="B11" s="167" t="s">
        <v>162</v>
      </c>
      <c r="C11" s="163" t="s">
        <v>162</v>
      </c>
      <c r="D11" s="163" t="s">
        <v>162</v>
      </c>
      <c r="E11" s="163" t="s">
        <v>162</v>
      </c>
      <c r="F11" s="164">
        <v>1</v>
      </c>
      <c r="G11" s="168">
        <v>1</v>
      </c>
      <c r="H11" s="166" t="s">
        <v>106</v>
      </c>
      <c r="I11" s="92"/>
      <c r="J11" s="92"/>
      <c r="N11" s="6" t="str">
        <f t="shared" si="0"/>
        <v xml:space="preserve"> </v>
      </c>
      <c r="O11" t="str">
        <f t="shared" si="1"/>
        <v xml:space="preserve"> </v>
      </c>
      <c r="P11" t="str">
        <f t="shared" si="2"/>
        <v xml:space="preserve"> </v>
      </c>
      <c r="Q11" t="str">
        <f t="shared" si="3"/>
        <v xml:space="preserve"> </v>
      </c>
      <c r="R11">
        <f t="shared" si="4"/>
        <v>0</v>
      </c>
    </row>
    <row r="12" spans="1:18" x14ac:dyDescent="0.2">
      <c r="A12" s="162" t="s">
        <v>5</v>
      </c>
      <c r="B12" s="167" t="s">
        <v>162</v>
      </c>
      <c r="C12" s="163" t="str">
        <f t="shared" si="5"/>
        <v>-</v>
      </c>
      <c r="D12" s="163" t="s">
        <v>162</v>
      </c>
      <c r="E12" s="163" t="s">
        <v>162</v>
      </c>
      <c r="F12" s="164">
        <v>1</v>
      </c>
      <c r="G12" s="168">
        <v>1</v>
      </c>
      <c r="H12" s="166" t="s">
        <v>162</v>
      </c>
      <c r="I12" s="92"/>
      <c r="J12" s="92"/>
      <c r="N12" s="6" t="str">
        <f t="shared" si="0"/>
        <v xml:space="preserve"> </v>
      </c>
      <c r="O12" t="str">
        <f t="shared" si="1"/>
        <v xml:space="preserve"> </v>
      </c>
      <c r="P12" t="str">
        <f t="shared" si="2"/>
        <v xml:space="preserve"> </v>
      </c>
      <c r="Q12" t="str">
        <f t="shared" si="3"/>
        <v xml:space="preserve"> </v>
      </c>
      <c r="R12">
        <f t="shared" si="4"/>
        <v>0</v>
      </c>
    </row>
    <row r="13" spans="1:18" x14ac:dyDescent="0.2">
      <c r="A13" s="162" t="s">
        <v>6</v>
      </c>
      <c r="B13" s="167" t="s">
        <v>162</v>
      </c>
      <c r="C13" s="163" t="str">
        <f t="shared" si="5"/>
        <v>-</v>
      </c>
      <c r="D13" s="163" t="s">
        <v>162</v>
      </c>
      <c r="E13" s="163" t="s">
        <v>162</v>
      </c>
      <c r="F13" s="164">
        <v>1</v>
      </c>
      <c r="G13" s="168">
        <v>1</v>
      </c>
      <c r="H13" s="166" t="s">
        <v>162</v>
      </c>
      <c r="I13" s="92"/>
      <c r="J13" s="92"/>
      <c r="N13" s="6" t="str">
        <f t="shared" si="0"/>
        <v xml:space="preserve"> </v>
      </c>
      <c r="O13" t="str">
        <f t="shared" si="1"/>
        <v xml:space="preserve"> </v>
      </c>
      <c r="P13" t="str">
        <f t="shared" si="2"/>
        <v xml:space="preserve"> </v>
      </c>
      <c r="Q13" t="str">
        <f t="shared" si="3"/>
        <v xml:space="preserve"> </v>
      </c>
      <c r="R13">
        <f t="shared" si="4"/>
        <v>0</v>
      </c>
    </row>
    <row r="14" spans="1:18" x14ac:dyDescent="0.2">
      <c r="A14" s="162" t="s">
        <v>7</v>
      </c>
      <c r="B14" s="167" t="s">
        <v>162</v>
      </c>
      <c r="C14" s="163" t="s">
        <v>162</v>
      </c>
      <c r="D14" s="163" t="s">
        <v>162</v>
      </c>
      <c r="E14" s="163">
        <v>1</v>
      </c>
      <c r="F14" s="164">
        <v>1</v>
      </c>
      <c r="G14" s="168" t="s">
        <v>162</v>
      </c>
      <c r="H14" s="166" t="s">
        <v>162</v>
      </c>
      <c r="I14" s="92"/>
      <c r="J14" s="92"/>
      <c r="N14" s="6" t="str">
        <f t="shared" si="0"/>
        <v xml:space="preserve"> </v>
      </c>
      <c r="O14" t="str">
        <f t="shared" si="1"/>
        <v xml:space="preserve"> </v>
      </c>
      <c r="P14" t="str">
        <f t="shared" si="2"/>
        <v xml:space="preserve"> </v>
      </c>
      <c r="Q14" t="str">
        <f t="shared" si="3"/>
        <v xml:space="preserve"> </v>
      </c>
      <c r="R14">
        <f t="shared" si="4"/>
        <v>0</v>
      </c>
    </row>
    <row r="15" spans="1:18" x14ac:dyDescent="0.2">
      <c r="A15" s="162" t="s">
        <v>8</v>
      </c>
      <c r="B15" s="181" t="s">
        <v>162</v>
      </c>
      <c r="C15" s="163" t="s">
        <v>162</v>
      </c>
      <c r="D15" s="163" t="s">
        <v>162</v>
      </c>
      <c r="E15" s="163">
        <v>1</v>
      </c>
      <c r="F15" s="164">
        <v>1</v>
      </c>
      <c r="G15" s="168" t="s">
        <v>162</v>
      </c>
      <c r="H15" s="166" t="s">
        <v>162</v>
      </c>
      <c r="I15" s="92"/>
      <c r="J15" s="92"/>
      <c r="N15" s="6" t="str">
        <f t="shared" si="0"/>
        <v xml:space="preserve"> </v>
      </c>
      <c r="O15" t="str">
        <f t="shared" si="1"/>
        <v xml:space="preserve"> </v>
      </c>
      <c r="P15" t="str">
        <f t="shared" si="2"/>
        <v xml:space="preserve"> </v>
      </c>
      <c r="Q15" t="str">
        <f t="shared" si="3"/>
        <v xml:space="preserve"> </v>
      </c>
      <c r="R15">
        <f t="shared" si="4"/>
        <v>0</v>
      </c>
    </row>
    <row r="16" spans="1:18" x14ac:dyDescent="0.2">
      <c r="A16" s="162" t="s">
        <v>9</v>
      </c>
      <c r="B16" s="164" t="s">
        <v>162</v>
      </c>
      <c r="C16" s="163" t="str">
        <f t="shared" si="5"/>
        <v>-</v>
      </c>
      <c r="D16" s="163" t="s">
        <v>162</v>
      </c>
      <c r="E16" s="163">
        <v>1</v>
      </c>
      <c r="F16" s="164">
        <v>1</v>
      </c>
      <c r="G16" s="168" t="s">
        <v>162</v>
      </c>
      <c r="H16" s="166" t="s">
        <v>162</v>
      </c>
      <c r="I16" s="92"/>
      <c r="J16" s="92"/>
      <c r="N16" s="6" t="str">
        <f t="shared" si="0"/>
        <v xml:space="preserve"> </v>
      </c>
      <c r="O16" t="str">
        <f t="shared" si="1"/>
        <v xml:space="preserve"> </v>
      </c>
      <c r="P16" t="str">
        <f t="shared" si="2"/>
        <v xml:space="preserve"> </v>
      </c>
      <c r="Q16" t="str">
        <f t="shared" si="3"/>
        <v xml:space="preserve"> </v>
      </c>
      <c r="R16">
        <f t="shared" si="4"/>
        <v>0</v>
      </c>
    </row>
    <row r="17" spans="1:18" x14ac:dyDescent="0.2">
      <c r="A17" s="162" t="s">
        <v>10</v>
      </c>
      <c r="B17" s="167" t="s">
        <v>162</v>
      </c>
      <c r="C17" s="163" t="s">
        <v>162</v>
      </c>
      <c r="D17" s="163" t="s">
        <v>162</v>
      </c>
      <c r="E17" s="163" t="s">
        <v>162</v>
      </c>
      <c r="F17" s="164">
        <v>1</v>
      </c>
      <c r="G17" s="168" t="s">
        <v>162</v>
      </c>
      <c r="H17" s="166" t="s">
        <v>162</v>
      </c>
      <c r="I17" s="92"/>
      <c r="J17" s="92"/>
      <c r="N17" s="6" t="str">
        <f t="shared" si="0"/>
        <v xml:space="preserve"> </v>
      </c>
      <c r="O17" t="str">
        <f t="shared" si="1"/>
        <v xml:space="preserve"> </v>
      </c>
      <c r="P17" t="str">
        <f t="shared" si="2"/>
        <v xml:space="preserve"> </v>
      </c>
      <c r="Q17" t="str">
        <f t="shared" si="3"/>
        <v xml:space="preserve"> </v>
      </c>
      <c r="R17">
        <f t="shared" si="4"/>
        <v>0</v>
      </c>
    </row>
    <row r="18" spans="1:18" x14ac:dyDescent="0.2">
      <c r="A18" s="162" t="s">
        <v>11</v>
      </c>
      <c r="B18" s="167" t="s">
        <v>162</v>
      </c>
      <c r="C18" s="163" t="s">
        <v>162</v>
      </c>
      <c r="D18" s="163" t="s">
        <v>162</v>
      </c>
      <c r="E18" s="163" t="s">
        <v>162</v>
      </c>
      <c r="F18" s="164">
        <v>1</v>
      </c>
      <c r="G18" s="168" t="s">
        <v>162</v>
      </c>
      <c r="H18" s="166" t="s">
        <v>162</v>
      </c>
      <c r="I18" s="92"/>
      <c r="J18" s="92"/>
      <c r="N18" s="6" t="str">
        <f t="shared" si="0"/>
        <v xml:space="preserve"> </v>
      </c>
      <c r="O18" t="str">
        <f t="shared" si="1"/>
        <v xml:space="preserve"> </v>
      </c>
      <c r="P18" t="str">
        <f t="shared" si="2"/>
        <v xml:space="preserve"> </v>
      </c>
      <c r="Q18" t="str">
        <f t="shared" si="3"/>
        <v xml:space="preserve"> </v>
      </c>
      <c r="R18">
        <f t="shared" si="4"/>
        <v>0</v>
      </c>
    </row>
    <row r="19" spans="1:18" x14ac:dyDescent="0.2">
      <c r="A19" s="162" t="s">
        <v>12</v>
      </c>
      <c r="B19" s="167" t="s">
        <v>162</v>
      </c>
      <c r="C19" s="163" t="s">
        <v>162</v>
      </c>
      <c r="D19" s="163" t="s">
        <v>162</v>
      </c>
      <c r="E19" s="163" t="s">
        <v>162</v>
      </c>
      <c r="F19" s="164">
        <v>1</v>
      </c>
      <c r="G19" s="168" t="s">
        <v>162</v>
      </c>
      <c r="H19" s="166" t="s">
        <v>162</v>
      </c>
      <c r="I19" s="92"/>
      <c r="J19" s="92"/>
      <c r="N19" s="6" t="str">
        <f t="shared" si="0"/>
        <v xml:space="preserve"> </v>
      </c>
      <c r="O19" t="str">
        <f t="shared" si="1"/>
        <v xml:space="preserve"> </v>
      </c>
      <c r="P19" t="str">
        <f t="shared" si="2"/>
        <v xml:space="preserve"> </v>
      </c>
      <c r="Q19" t="str">
        <f t="shared" si="3"/>
        <v xml:space="preserve"> </v>
      </c>
      <c r="R19">
        <f t="shared" si="4"/>
        <v>0</v>
      </c>
    </row>
    <row r="20" spans="1:18" x14ac:dyDescent="0.2">
      <c r="A20" s="162" t="s">
        <v>13</v>
      </c>
      <c r="B20" s="167" t="s">
        <v>162</v>
      </c>
      <c r="C20" s="163" t="s">
        <v>162</v>
      </c>
      <c r="D20" s="163" t="s">
        <v>162</v>
      </c>
      <c r="E20" s="163" t="s">
        <v>162</v>
      </c>
      <c r="F20" s="164">
        <v>1</v>
      </c>
      <c r="G20" s="168">
        <v>1</v>
      </c>
      <c r="H20" s="166" t="s">
        <v>162</v>
      </c>
      <c r="I20" s="92"/>
      <c r="J20" s="92"/>
      <c r="N20" s="6" t="str">
        <f t="shared" si="0"/>
        <v xml:space="preserve"> </v>
      </c>
      <c r="O20" t="str">
        <f t="shared" si="1"/>
        <v xml:space="preserve"> </v>
      </c>
      <c r="P20" t="str">
        <f t="shared" si="2"/>
        <v xml:space="preserve"> </v>
      </c>
      <c r="Q20" t="str">
        <f t="shared" si="3"/>
        <v xml:space="preserve"> </v>
      </c>
      <c r="R20">
        <f t="shared" si="4"/>
        <v>0</v>
      </c>
    </row>
    <row r="21" spans="1:18" x14ac:dyDescent="0.2">
      <c r="A21" s="162" t="s">
        <v>14</v>
      </c>
      <c r="B21" s="167" t="s">
        <v>162</v>
      </c>
      <c r="C21" s="163" t="s">
        <v>162</v>
      </c>
      <c r="D21" s="163" t="s">
        <v>162</v>
      </c>
      <c r="E21" s="163" t="s">
        <v>162</v>
      </c>
      <c r="F21" s="164">
        <v>1</v>
      </c>
      <c r="G21" s="168">
        <v>1</v>
      </c>
      <c r="H21" s="166" t="s">
        <v>162</v>
      </c>
      <c r="I21" s="92"/>
      <c r="J21" s="92"/>
      <c r="N21" s="6" t="str">
        <f t="shared" si="0"/>
        <v xml:space="preserve"> </v>
      </c>
      <c r="O21" t="str">
        <f t="shared" si="1"/>
        <v xml:space="preserve"> </v>
      </c>
      <c r="P21" t="str">
        <f t="shared" si="2"/>
        <v xml:space="preserve"> </v>
      </c>
      <c r="Q21" t="str">
        <f t="shared" si="3"/>
        <v xml:space="preserve"> </v>
      </c>
      <c r="R21">
        <f t="shared" si="4"/>
        <v>0</v>
      </c>
    </row>
    <row r="22" spans="1:18" x14ac:dyDescent="0.2">
      <c r="A22" s="162" t="s">
        <v>15</v>
      </c>
      <c r="B22" s="167" t="s">
        <v>162</v>
      </c>
      <c r="C22" s="163" t="str">
        <f t="shared" si="5"/>
        <v>-</v>
      </c>
      <c r="D22" s="163" t="s">
        <v>162</v>
      </c>
      <c r="E22" s="163" t="s">
        <v>162</v>
      </c>
      <c r="F22" s="164">
        <v>1</v>
      </c>
      <c r="G22" s="168">
        <v>1</v>
      </c>
      <c r="H22" s="166" t="s">
        <v>162</v>
      </c>
      <c r="I22" s="92"/>
      <c r="J22" s="92"/>
      <c r="N22" s="6" t="str">
        <f t="shared" si="0"/>
        <v xml:space="preserve"> </v>
      </c>
      <c r="O22" t="str">
        <f t="shared" si="1"/>
        <v xml:space="preserve"> </v>
      </c>
      <c r="P22" t="str">
        <f t="shared" si="2"/>
        <v xml:space="preserve"> </v>
      </c>
      <c r="Q22" t="str">
        <f t="shared" si="3"/>
        <v xml:space="preserve"> </v>
      </c>
      <c r="R22">
        <f t="shared" si="4"/>
        <v>0</v>
      </c>
    </row>
    <row r="23" spans="1:18" x14ac:dyDescent="0.2">
      <c r="A23" s="162" t="s">
        <v>16</v>
      </c>
      <c r="B23" s="167" t="s">
        <v>162</v>
      </c>
      <c r="C23" s="163" t="s">
        <v>162</v>
      </c>
      <c r="D23" s="163" t="s">
        <v>162</v>
      </c>
      <c r="E23" s="163" t="s">
        <v>162</v>
      </c>
      <c r="F23" s="164">
        <v>1</v>
      </c>
      <c r="G23" s="168" t="s">
        <v>162</v>
      </c>
      <c r="H23" s="166" t="s">
        <v>162</v>
      </c>
      <c r="I23" s="92"/>
      <c r="J23" s="92"/>
      <c r="N23" s="6" t="str">
        <f t="shared" si="0"/>
        <v xml:space="preserve"> </v>
      </c>
      <c r="O23" t="str">
        <f t="shared" si="1"/>
        <v xml:space="preserve"> </v>
      </c>
      <c r="P23" t="str">
        <f t="shared" si="2"/>
        <v xml:space="preserve"> </v>
      </c>
      <c r="Q23" t="str">
        <f t="shared" si="3"/>
        <v xml:space="preserve"> </v>
      </c>
      <c r="R23">
        <f t="shared" si="4"/>
        <v>0</v>
      </c>
    </row>
    <row r="24" spans="1:18" x14ac:dyDescent="0.2">
      <c r="A24" s="162" t="s">
        <v>17</v>
      </c>
      <c r="B24" s="167" t="s">
        <v>162</v>
      </c>
      <c r="C24" s="163" t="s">
        <v>162</v>
      </c>
      <c r="D24" s="163" t="s">
        <v>162</v>
      </c>
      <c r="E24" s="163">
        <v>1</v>
      </c>
      <c r="F24" s="164">
        <v>1</v>
      </c>
      <c r="G24" s="168" t="s">
        <v>162</v>
      </c>
      <c r="H24" s="166" t="s">
        <v>162</v>
      </c>
      <c r="I24" s="92"/>
      <c r="J24" s="92"/>
      <c r="N24" s="6" t="str">
        <f t="shared" si="0"/>
        <v xml:space="preserve"> </v>
      </c>
      <c r="O24" t="str">
        <f t="shared" si="1"/>
        <v xml:space="preserve"> </v>
      </c>
      <c r="P24" t="str">
        <f t="shared" si="2"/>
        <v xml:space="preserve"> </v>
      </c>
      <c r="Q24" t="str">
        <f t="shared" si="3"/>
        <v xml:space="preserve"> </v>
      </c>
      <c r="R24">
        <f t="shared" si="4"/>
        <v>0</v>
      </c>
    </row>
    <row r="25" spans="1:18" x14ac:dyDescent="0.2">
      <c r="A25" s="162" t="s">
        <v>18</v>
      </c>
      <c r="B25" s="167" t="s">
        <v>162</v>
      </c>
      <c r="C25" s="163" t="s">
        <v>162</v>
      </c>
      <c r="D25" s="163" t="s">
        <v>162</v>
      </c>
      <c r="E25" s="163" t="s">
        <v>162</v>
      </c>
      <c r="F25" s="164">
        <v>1</v>
      </c>
      <c r="G25" s="168" t="s">
        <v>162</v>
      </c>
      <c r="H25" s="166" t="s">
        <v>162</v>
      </c>
      <c r="I25" s="92"/>
      <c r="J25" s="92"/>
      <c r="N25" s="6" t="str">
        <f t="shared" si="0"/>
        <v xml:space="preserve"> </v>
      </c>
      <c r="O25" t="str">
        <f t="shared" si="1"/>
        <v xml:space="preserve"> </v>
      </c>
      <c r="P25" t="str">
        <f t="shared" si="2"/>
        <v xml:space="preserve"> </v>
      </c>
      <c r="Q25" t="str">
        <f t="shared" si="3"/>
        <v xml:space="preserve"> </v>
      </c>
      <c r="R25">
        <f t="shared" si="4"/>
        <v>0</v>
      </c>
    </row>
    <row r="26" spans="1:18" x14ac:dyDescent="0.2">
      <c r="A26" s="162" t="s">
        <v>19</v>
      </c>
      <c r="B26" s="167" t="s">
        <v>162</v>
      </c>
      <c r="C26" s="163" t="s">
        <v>162</v>
      </c>
      <c r="D26" s="163" t="s">
        <v>162</v>
      </c>
      <c r="E26" s="163" t="s">
        <v>162</v>
      </c>
      <c r="F26" s="164">
        <v>1</v>
      </c>
      <c r="G26" s="168" t="s">
        <v>162</v>
      </c>
      <c r="H26" s="166" t="s">
        <v>162</v>
      </c>
      <c r="I26" s="92"/>
      <c r="J26" s="92"/>
      <c r="N26" s="6" t="str">
        <f t="shared" si="0"/>
        <v xml:space="preserve"> </v>
      </c>
      <c r="O26" t="str">
        <f t="shared" si="1"/>
        <v xml:space="preserve"> </v>
      </c>
      <c r="P26" t="str">
        <f t="shared" si="2"/>
        <v xml:space="preserve"> </v>
      </c>
      <c r="Q26" t="str">
        <f t="shared" si="3"/>
        <v xml:space="preserve"> </v>
      </c>
      <c r="R26">
        <f t="shared" si="4"/>
        <v>0</v>
      </c>
    </row>
    <row r="27" spans="1:18" x14ac:dyDescent="0.2">
      <c r="A27" s="162" t="s">
        <v>20</v>
      </c>
      <c r="B27" s="167" t="s">
        <v>162</v>
      </c>
      <c r="C27" s="163" t="s">
        <v>162</v>
      </c>
      <c r="D27" s="163" t="s">
        <v>162</v>
      </c>
      <c r="E27" s="163" t="s">
        <v>162</v>
      </c>
      <c r="F27" s="164">
        <v>1</v>
      </c>
      <c r="G27" s="168">
        <v>1</v>
      </c>
      <c r="H27" s="166" t="s">
        <v>162</v>
      </c>
      <c r="I27" s="92"/>
      <c r="J27" s="92"/>
      <c r="N27" s="6" t="str">
        <f t="shared" si="0"/>
        <v xml:space="preserve"> </v>
      </c>
      <c r="O27" t="str">
        <f t="shared" si="1"/>
        <v xml:space="preserve"> </v>
      </c>
      <c r="P27" t="str">
        <f t="shared" si="2"/>
        <v xml:space="preserve"> </v>
      </c>
      <c r="Q27" t="str">
        <f t="shared" si="3"/>
        <v xml:space="preserve"> </v>
      </c>
      <c r="R27">
        <f t="shared" si="4"/>
        <v>0</v>
      </c>
    </row>
    <row r="28" spans="1:18" x14ac:dyDescent="0.2">
      <c r="A28" s="162" t="s">
        <v>21</v>
      </c>
      <c r="B28" s="167" t="s">
        <v>162</v>
      </c>
      <c r="C28" s="163" t="s">
        <v>162</v>
      </c>
      <c r="D28" s="163" t="s">
        <v>162</v>
      </c>
      <c r="E28" s="163" t="s">
        <v>162</v>
      </c>
      <c r="F28" s="164">
        <v>1</v>
      </c>
      <c r="G28" s="168" t="s">
        <v>162</v>
      </c>
      <c r="H28" s="166" t="s">
        <v>162</v>
      </c>
      <c r="I28" s="92"/>
      <c r="J28" s="92"/>
      <c r="N28" s="6" t="str">
        <f t="shared" si="0"/>
        <v xml:space="preserve"> </v>
      </c>
      <c r="O28" t="str">
        <f t="shared" si="1"/>
        <v xml:space="preserve"> </v>
      </c>
      <c r="P28" t="str">
        <f t="shared" si="2"/>
        <v xml:space="preserve"> </v>
      </c>
      <c r="Q28" t="str">
        <f t="shared" si="3"/>
        <v xml:space="preserve"> </v>
      </c>
      <c r="R28">
        <f t="shared" si="4"/>
        <v>0</v>
      </c>
    </row>
    <row r="29" spans="1:18" x14ac:dyDescent="0.2">
      <c r="A29" s="162" t="s">
        <v>22</v>
      </c>
      <c r="B29" s="167" t="s">
        <v>162</v>
      </c>
      <c r="C29" s="163" t="s">
        <v>162</v>
      </c>
      <c r="D29" s="163" t="s">
        <v>162</v>
      </c>
      <c r="E29" s="163" t="s">
        <v>162</v>
      </c>
      <c r="F29" s="164">
        <v>1</v>
      </c>
      <c r="G29" s="168">
        <v>1</v>
      </c>
      <c r="H29" s="166" t="s">
        <v>162</v>
      </c>
      <c r="I29" s="92"/>
      <c r="J29" s="92"/>
      <c r="N29" s="6" t="str">
        <f t="shared" si="0"/>
        <v xml:space="preserve"> </v>
      </c>
      <c r="O29" t="str">
        <f t="shared" si="1"/>
        <v xml:space="preserve"> </v>
      </c>
      <c r="P29" t="str">
        <f t="shared" si="2"/>
        <v xml:space="preserve"> </v>
      </c>
      <c r="Q29" t="str">
        <f t="shared" si="3"/>
        <v xml:space="preserve"> </v>
      </c>
      <c r="R29">
        <f t="shared" si="4"/>
        <v>0</v>
      </c>
    </row>
    <row r="30" spans="1:18" x14ac:dyDescent="0.2">
      <c r="A30" s="162" t="s">
        <v>23</v>
      </c>
      <c r="B30" s="167" t="s">
        <v>162</v>
      </c>
      <c r="C30" s="163" t="s">
        <v>162</v>
      </c>
      <c r="D30" s="163" t="s">
        <v>162</v>
      </c>
      <c r="E30" s="163" t="s">
        <v>162</v>
      </c>
      <c r="F30" s="164">
        <v>1</v>
      </c>
      <c r="G30" s="168" t="s">
        <v>162</v>
      </c>
      <c r="H30" s="166" t="s">
        <v>162</v>
      </c>
      <c r="I30" s="92"/>
      <c r="J30" s="92"/>
      <c r="N30" s="6" t="str">
        <f t="shared" si="0"/>
        <v xml:space="preserve"> </v>
      </c>
      <c r="O30" t="str">
        <f t="shared" si="1"/>
        <v xml:space="preserve"> </v>
      </c>
      <c r="P30" t="str">
        <f t="shared" si="2"/>
        <v xml:space="preserve"> </v>
      </c>
      <c r="Q30" t="str">
        <f t="shared" si="3"/>
        <v xml:space="preserve"> </v>
      </c>
      <c r="R30">
        <f t="shared" si="4"/>
        <v>0</v>
      </c>
    </row>
    <row r="31" spans="1:18" x14ac:dyDescent="0.2">
      <c r="A31" s="162" t="s">
        <v>24</v>
      </c>
      <c r="B31" s="167" t="s">
        <v>162</v>
      </c>
      <c r="C31" s="163" t="s">
        <v>162</v>
      </c>
      <c r="D31" s="163" t="s">
        <v>162</v>
      </c>
      <c r="E31" s="163" t="s">
        <v>162</v>
      </c>
      <c r="F31" s="164">
        <v>1</v>
      </c>
      <c r="G31" s="168" t="s">
        <v>162</v>
      </c>
      <c r="H31" s="166" t="s">
        <v>162</v>
      </c>
      <c r="I31" s="92"/>
      <c r="J31" s="92"/>
      <c r="N31" s="6" t="str">
        <f t="shared" si="0"/>
        <v xml:space="preserve"> </v>
      </c>
      <c r="O31" t="str">
        <f t="shared" si="1"/>
        <v xml:space="preserve"> </v>
      </c>
      <c r="P31" t="str">
        <f t="shared" si="2"/>
        <v xml:space="preserve"> </v>
      </c>
      <c r="Q31" t="str">
        <f t="shared" si="3"/>
        <v xml:space="preserve"> </v>
      </c>
      <c r="R31">
        <f t="shared" si="4"/>
        <v>0</v>
      </c>
    </row>
    <row r="32" spans="1:18" x14ac:dyDescent="0.2">
      <c r="A32" s="162" t="s">
        <v>25</v>
      </c>
      <c r="B32" s="181" t="s">
        <v>162</v>
      </c>
      <c r="C32" s="163" t="s">
        <v>162</v>
      </c>
      <c r="D32" s="163" t="s">
        <v>162</v>
      </c>
      <c r="E32" s="163" t="s">
        <v>162</v>
      </c>
      <c r="F32" s="164">
        <v>1</v>
      </c>
      <c r="G32" s="168" t="s">
        <v>162</v>
      </c>
      <c r="H32" s="166" t="s">
        <v>162</v>
      </c>
      <c r="I32" s="92"/>
      <c r="J32" s="92"/>
      <c r="N32" s="6" t="str">
        <f t="shared" si="0"/>
        <v xml:space="preserve"> </v>
      </c>
      <c r="O32" t="str">
        <f t="shared" si="1"/>
        <v xml:space="preserve"> </v>
      </c>
      <c r="P32" t="str">
        <f t="shared" si="2"/>
        <v xml:space="preserve"> </v>
      </c>
      <c r="Q32" t="str">
        <f t="shared" si="3"/>
        <v xml:space="preserve"> </v>
      </c>
      <c r="R32">
        <f t="shared" si="4"/>
        <v>0</v>
      </c>
    </row>
    <row r="33" spans="1:18" x14ac:dyDescent="0.2">
      <c r="A33" s="162" t="s">
        <v>26</v>
      </c>
      <c r="B33" s="167" t="s">
        <v>162</v>
      </c>
      <c r="C33" s="163" t="s">
        <v>162</v>
      </c>
      <c r="D33" s="163" t="s">
        <v>162</v>
      </c>
      <c r="E33" s="163" t="s">
        <v>162</v>
      </c>
      <c r="F33" s="164">
        <v>1</v>
      </c>
      <c r="G33" s="168" t="s">
        <v>162</v>
      </c>
      <c r="H33" s="166" t="s">
        <v>162</v>
      </c>
      <c r="I33" s="92"/>
      <c r="J33" s="92"/>
      <c r="N33" s="6" t="str">
        <f t="shared" si="0"/>
        <v xml:space="preserve"> </v>
      </c>
      <c r="O33" t="str">
        <f t="shared" si="1"/>
        <v xml:space="preserve"> </v>
      </c>
      <c r="P33" t="str">
        <f t="shared" si="2"/>
        <v xml:space="preserve"> </v>
      </c>
      <c r="Q33" t="str">
        <f t="shared" si="3"/>
        <v xml:space="preserve"> </v>
      </c>
      <c r="R33">
        <f t="shared" si="4"/>
        <v>0</v>
      </c>
    </row>
    <row r="34" spans="1:18" x14ac:dyDescent="0.2">
      <c r="A34" s="162" t="s">
        <v>27</v>
      </c>
      <c r="B34" s="167" t="s">
        <v>162</v>
      </c>
      <c r="C34" s="163" t="s">
        <v>162</v>
      </c>
      <c r="D34" s="163" t="s">
        <v>162</v>
      </c>
      <c r="E34" s="163" t="s">
        <v>162</v>
      </c>
      <c r="F34" s="164">
        <v>1</v>
      </c>
      <c r="G34" s="168" t="s">
        <v>162</v>
      </c>
      <c r="H34" s="166" t="s">
        <v>162</v>
      </c>
      <c r="I34" s="92"/>
      <c r="J34" s="92"/>
      <c r="N34" s="6" t="str">
        <f t="shared" si="0"/>
        <v xml:space="preserve"> </v>
      </c>
      <c r="O34" t="str">
        <f t="shared" si="1"/>
        <v xml:space="preserve"> </v>
      </c>
      <c r="P34" t="str">
        <f t="shared" si="2"/>
        <v xml:space="preserve"> </v>
      </c>
      <c r="Q34" t="str">
        <f t="shared" si="3"/>
        <v xml:space="preserve"> </v>
      </c>
      <c r="R34">
        <f t="shared" si="4"/>
        <v>0</v>
      </c>
    </row>
    <row r="35" spans="1:18" x14ac:dyDescent="0.2">
      <c r="A35" s="162" t="s">
        <v>28</v>
      </c>
      <c r="B35" s="164" t="s">
        <v>162</v>
      </c>
      <c r="C35" s="163" t="s">
        <v>162</v>
      </c>
      <c r="D35" s="163">
        <v>1</v>
      </c>
      <c r="E35" s="163">
        <v>1</v>
      </c>
      <c r="F35" s="164">
        <v>1</v>
      </c>
      <c r="G35" s="168">
        <v>1</v>
      </c>
      <c r="H35" s="166" t="s">
        <v>162</v>
      </c>
      <c r="I35" s="92"/>
      <c r="J35" s="92"/>
      <c r="N35" s="6" t="str">
        <f t="shared" si="0"/>
        <v xml:space="preserve"> </v>
      </c>
      <c r="O35" t="str">
        <f t="shared" si="1"/>
        <v xml:space="preserve"> </v>
      </c>
      <c r="P35" t="str">
        <f t="shared" si="2"/>
        <v xml:space="preserve"> </v>
      </c>
      <c r="Q35" t="str">
        <f t="shared" si="3"/>
        <v xml:space="preserve"> </v>
      </c>
      <c r="R35">
        <f t="shared" si="4"/>
        <v>0</v>
      </c>
    </row>
    <row r="36" spans="1:18" x14ac:dyDescent="0.2">
      <c r="A36" s="162" t="s">
        <v>29</v>
      </c>
      <c r="B36" s="164" t="s">
        <v>162</v>
      </c>
      <c r="C36" s="163" t="s">
        <v>162</v>
      </c>
      <c r="D36" s="163">
        <v>1</v>
      </c>
      <c r="E36" s="163">
        <v>1</v>
      </c>
      <c r="F36" s="164">
        <v>1</v>
      </c>
      <c r="G36" s="168" t="s">
        <v>162</v>
      </c>
      <c r="H36" s="166" t="s">
        <v>162</v>
      </c>
      <c r="I36" s="92"/>
      <c r="J36" s="92"/>
      <c r="N36" s="6" t="str">
        <f t="shared" si="0"/>
        <v xml:space="preserve"> </v>
      </c>
      <c r="O36" t="str">
        <f t="shared" si="1"/>
        <v xml:space="preserve"> </v>
      </c>
      <c r="P36" t="str">
        <f t="shared" si="2"/>
        <v xml:space="preserve"> </v>
      </c>
      <c r="Q36" t="str">
        <f t="shared" si="3"/>
        <v xml:space="preserve"> </v>
      </c>
      <c r="R36">
        <f t="shared" si="4"/>
        <v>0</v>
      </c>
    </row>
    <row r="37" spans="1:18" x14ac:dyDescent="0.2">
      <c r="A37" s="162" t="s">
        <v>209</v>
      </c>
      <c r="B37" s="164" t="s">
        <v>162</v>
      </c>
      <c r="C37" s="163" t="s">
        <v>162</v>
      </c>
      <c r="D37" s="163" t="s">
        <v>162</v>
      </c>
      <c r="E37" s="163">
        <v>1</v>
      </c>
      <c r="F37" s="164">
        <v>1</v>
      </c>
      <c r="G37" s="168">
        <v>1</v>
      </c>
      <c r="H37" s="166" t="s">
        <v>162</v>
      </c>
      <c r="I37" s="92"/>
      <c r="J37" s="92"/>
    </row>
    <row r="38" spans="1:18" ht="13.5" thickBot="1" x14ac:dyDescent="0.25">
      <c r="A38" s="162" t="s">
        <v>210</v>
      </c>
      <c r="B38" s="164" t="s">
        <v>162</v>
      </c>
      <c r="C38" s="163" t="s">
        <v>162</v>
      </c>
      <c r="D38" s="163" t="s">
        <v>162</v>
      </c>
      <c r="E38" s="163" t="s">
        <v>162</v>
      </c>
      <c r="F38" s="164">
        <v>1</v>
      </c>
      <c r="G38" s="168" t="s">
        <v>162</v>
      </c>
      <c r="H38" s="166" t="s">
        <v>162</v>
      </c>
      <c r="I38" s="92"/>
      <c r="J38" s="92"/>
    </row>
    <row r="39" spans="1:18" ht="13.5" thickBot="1" x14ac:dyDescent="0.25">
      <c r="A39" s="169" t="s">
        <v>107</v>
      </c>
      <c r="B39" s="207">
        <f t="shared" ref="B39:H39" si="6">SUM(B9:B38)</f>
        <v>0</v>
      </c>
      <c r="C39" s="170">
        <f t="shared" si="6"/>
        <v>0</v>
      </c>
      <c r="D39" s="170">
        <f t="shared" si="6"/>
        <v>3</v>
      </c>
      <c r="E39" s="170">
        <f t="shared" si="6"/>
        <v>8</v>
      </c>
      <c r="F39" s="170">
        <f t="shared" si="6"/>
        <v>30</v>
      </c>
      <c r="G39" s="170">
        <f t="shared" si="6"/>
        <v>11</v>
      </c>
      <c r="H39" s="206">
        <f t="shared" si="6"/>
        <v>0</v>
      </c>
      <c r="I39" s="93"/>
      <c r="J39" s="93"/>
    </row>
    <row r="40" spans="1:18" ht="13.5" thickBot="1" x14ac:dyDescent="0.25">
      <c r="A40" s="20"/>
      <c r="B40" s="20"/>
      <c r="C40" s="20"/>
      <c r="D40" s="20"/>
      <c r="E40" s="20"/>
      <c r="F40" s="20"/>
      <c r="G40" s="20"/>
      <c r="H40" s="20"/>
    </row>
    <row r="41" spans="1:18" x14ac:dyDescent="0.2">
      <c r="A41" s="20"/>
      <c r="B41" s="171" t="s">
        <v>108</v>
      </c>
      <c r="C41" s="172"/>
      <c r="D41" s="172"/>
      <c r="E41" s="173">
        <f>SUM(C39)</f>
        <v>0</v>
      </c>
      <c r="F41" s="20"/>
      <c r="G41" s="20"/>
      <c r="H41" s="20"/>
    </row>
    <row r="42" spans="1:18" ht="13.5" thickBot="1" x14ac:dyDescent="0.25">
      <c r="A42" s="20"/>
      <c r="B42" s="174" t="s">
        <v>109</v>
      </c>
      <c r="C42" s="175"/>
      <c r="D42" s="175"/>
      <c r="E42" s="176">
        <f>SUM(G39)</f>
        <v>11</v>
      </c>
      <c r="F42" s="20"/>
      <c r="G42" s="20"/>
      <c r="H42" s="20"/>
    </row>
  </sheetData>
  <customSheetViews>
    <customSheetView guid="{CD48B3E6-EBC6-4457-ACCF-4221FA98FC69}" showRuler="0">
      <pane xSplit="1" ySplit="8" topLeftCell="B9" activePane="bottomRight" state="frozen"/>
      <selection pane="bottomRight" activeCell="B9" sqref="B9"/>
      <pageMargins left="0.62992125984251968" right="0" top="0.98425196850393704" bottom="0.98425196850393704" header="0.51181102362204722" footer="0.51181102362204722"/>
      <pageSetup paperSize="9" orientation="portrait" blackAndWhite="1" horizontalDpi="0" verticalDpi="300" copies="0" r:id="rId1"/>
      <headerFooter alignWithMargins="0"/>
    </customSheetView>
  </customSheetViews>
  <mergeCells count="1">
    <mergeCell ref="G5:H5"/>
  </mergeCells>
  <phoneticPr fontId="4" type="noConversion"/>
  <dataValidations xWindow="706" yWindow="513" count="3">
    <dataValidation allowBlank="1" showInputMessage="1" showErrorMessage="1" prompt="Zeitraum von 00 - 24 UTC. Nebeltreiben wird mit 2/3 der Zeit berechnet." sqref="B9:B38"/>
    <dataValidation type="list" allowBlank="1" showInputMessage="1" showErrorMessage="1" sqref="G5:H5">
      <formula1>"Januar,Februar,März,April,Mai,Juni,Juli,August,September,Oktober,November,Dezember"</formula1>
    </dataValidation>
    <dataValidation type="list" allowBlank="1" showInputMessage="1" showErrorMessage="1" sqref="J5">
      <formula1>"2007,2008,2009,2010,2011,2012"</formula1>
    </dataValidation>
  </dataValidations>
  <pageMargins left="0.62992125984251968" right="0" top="0.98425196850393704" bottom="0.98425196850393704" header="0.51181102362204722" footer="0.51181102362204722"/>
  <pageSetup paperSize="9" orientation="portrait" blackAndWhite="1" horizontalDpi="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workbookViewId="0">
      <selection activeCell="N1" sqref="N1"/>
    </sheetView>
  </sheetViews>
  <sheetFormatPr baseColWidth="10" defaultRowHeight="15.75" x14ac:dyDescent="0.25"/>
  <cols>
    <col min="1" max="1" width="6" style="15" customWidth="1"/>
    <col min="2" max="2" width="31.5703125" style="15" customWidth="1"/>
    <col min="3" max="5" width="7.85546875" style="16" customWidth="1"/>
    <col min="6" max="6" width="3.85546875" style="15" customWidth="1"/>
    <col min="7" max="16384" width="11.42578125" style="15"/>
  </cols>
  <sheetData>
    <row r="1" spans="1:13" s="9" customFormat="1" ht="30" x14ac:dyDescent="0.3">
      <c r="A1" s="94" t="s">
        <v>178</v>
      </c>
      <c r="B1" s="193"/>
      <c r="C1" s="236" t="s">
        <v>186</v>
      </c>
      <c r="D1" s="237"/>
      <c r="E1" s="238"/>
      <c r="F1" s="238"/>
      <c r="G1" s="238"/>
      <c r="H1" s="238"/>
      <c r="I1" s="152" t="s">
        <v>206</v>
      </c>
      <c r="J1" s="151"/>
      <c r="K1" s="151"/>
      <c r="L1" s="10"/>
      <c r="M1" s="10"/>
    </row>
    <row r="2" spans="1:13" s="9" customFormat="1" ht="22.5" x14ac:dyDescent="0.3">
      <c r="A2" s="10"/>
      <c r="B2" s="10"/>
      <c r="C2" s="11"/>
      <c r="D2" s="11"/>
      <c r="E2" s="11"/>
      <c r="F2" s="10"/>
      <c r="G2" s="10"/>
      <c r="H2" s="10"/>
      <c r="I2" s="10"/>
      <c r="J2" s="10"/>
      <c r="K2" s="10"/>
      <c r="L2" s="10"/>
      <c r="M2" s="10"/>
    </row>
    <row r="3" spans="1:13" s="9" customFormat="1" ht="22.5" x14ac:dyDescent="0.3">
      <c r="A3" s="271" t="s">
        <v>213</v>
      </c>
      <c r="B3" s="271"/>
      <c r="C3" s="11"/>
      <c r="D3" s="11"/>
      <c r="E3" s="11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2"/>
      <c r="B4" s="12"/>
      <c r="C4" s="13"/>
      <c r="D4" s="14"/>
      <c r="E4" s="13"/>
      <c r="F4" s="12"/>
      <c r="G4" s="12"/>
      <c r="H4" s="12"/>
      <c r="I4" s="12"/>
      <c r="J4" s="12"/>
      <c r="K4" s="12"/>
      <c r="L4" s="12"/>
      <c r="M4" s="12"/>
    </row>
    <row r="5" spans="1:13" ht="47.25" x14ac:dyDescent="0.25">
      <c r="A5" s="12"/>
      <c r="B5" s="102"/>
      <c r="C5" s="103" t="s">
        <v>151</v>
      </c>
      <c r="D5" s="104" t="s">
        <v>188</v>
      </c>
      <c r="E5" s="105" t="s">
        <v>156</v>
      </c>
      <c r="F5" s="106"/>
      <c r="G5" s="12"/>
      <c r="H5" s="12"/>
      <c r="I5" s="12"/>
      <c r="J5" s="12"/>
      <c r="K5" s="12"/>
      <c r="L5" s="12"/>
      <c r="M5" s="12"/>
    </row>
    <row r="6" spans="1:13" x14ac:dyDescent="0.25">
      <c r="A6" s="12"/>
      <c r="B6" s="107" t="s">
        <v>152</v>
      </c>
      <c r="C6" s="108">
        <f>MAX('Daten für Diagr.'!C2:C31)</f>
        <v>24.8</v>
      </c>
      <c r="D6" s="108" t="s">
        <v>159</v>
      </c>
      <c r="E6" s="272">
        <v>42121</v>
      </c>
      <c r="F6" s="273"/>
      <c r="G6" s="12"/>
      <c r="H6" s="12"/>
      <c r="I6" s="12"/>
      <c r="J6" s="12"/>
      <c r="K6" s="12"/>
      <c r="L6" s="12"/>
      <c r="M6" s="12"/>
    </row>
    <row r="7" spans="1:13" x14ac:dyDescent="0.25">
      <c r="A7" s="12"/>
      <c r="B7" s="256" t="s">
        <v>153</v>
      </c>
      <c r="C7" s="257">
        <f>'Daten für Diagr.'!B32</f>
        <v>9.1100000000000012</v>
      </c>
      <c r="D7" s="258">
        <f>Kurztabelle!B47</f>
        <v>9</v>
      </c>
      <c r="E7" s="259">
        <f>C7-D7</f>
        <v>0.11000000000000121</v>
      </c>
      <c r="F7" s="260" t="s">
        <v>82</v>
      </c>
      <c r="G7" s="12"/>
      <c r="H7" s="12"/>
      <c r="I7" s="12"/>
      <c r="J7" s="12"/>
      <c r="K7" s="12"/>
      <c r="L7" s="12"/>
      <c r="M7" s="12"/>
    </row>
    <row r="8" spans="1:13" x14ac:dyDescent="0.25">
      <c r="A8" s="12"/>
      <c r="B8" s="109" t="s">
        <v>154</v>
      </c>
      <c r="C8" s="110">
        <f>MIN('Daten für Diagr.'!D2:D31)</f>
        <v>-1.6</v>
      </c>
      <c r="D8" s="110" t="s">
        <v>159</v>
      </c>
      <c r="E8" s="274">
        <v>42099</v>
      </c>
      <c r="F8" s="275"/>
      <c r="G8" s="12"/>
      <c r="H8" s="12"/>
      <c r="I8" s="12"/>
      <c r="J8" s="12"/>
      <c r="K8" s="12"/>
      <c r="L8" s="12"/>
      <c r="M8" s="12"/>
    </row>
    <row r="9" spans="1:13" x14ac:dyDescent="0.25">
      <c r="A9" s="12"/>
      <c r="B9" s="263" t="s">
        <v>155</v>
      </c>
      <c r="C9" s="264">
        <f>Kurztabelle!I42</f>
        <v>61.3</v>
      </c>
      <c r="D9" s="265">
        <f>Kurztabelle!B48</f>
        <v>42</v>
      </c>
      <c r="E9" s="266">
        <f>100/D9*C9</f>
        <v>145.95238095238093</v>
      </c>
      <c r="F9" s="267" t="s">
        <v>158</v>
      </c>
      <c r="G9" s="12"/>
      <c r="H9" s="12"/>
      <c r="I9" s="12"/>
      <c r="J9" s="12"/>
      <c r="K9" s="12"/>
      <c r="L9" s="12"/>
      <c r="M9" s="12"/>
    </row>
    <row r="10" spans="1:13" x14ac:dyDescent="0.25">
      <c r="A10" s="12"/>
      <c r="B10" s="256" t="s">
        <v>189</v>
      </c>
      <c r="C10" s="257">
        <f>Kurztabelle!L42</f>
        <v>155.6</v>
      </c>
      <c r="D10" s="258">
        <f>Kurztabelle!B49</f>
        <v>170</v>
      </c>
      <c r="E10" s="259">
        <f>100/D10*C10</f>
        <v>91.529411764705884</v>
      </c>
      <c r="F10" s="260" t="s">
        <v>158</v>
      </c>
      <c r="G10" s="12"/>
      <c r="H10" s="12"/>
      <c r="I10" s="12"/>
      <c r="J10" s="12"/>
      <c r="K10" s="12"/>
      <c r="L10" s="12"/>
      <c r="M10" s="12"/>
    </row>
    <row r="11" spans="1:13" x14ac:dyDescent="0.25">
      <c r="A11" s="12"/>
      <c r="B11" s="12"/>
      <c r="C11" s="13"/>
      <c r="D11" s="13"/>
      <c r="E11" s="13"/>
      <c r="F11" s="12"/>
      <c r="G11" s="12"/>
      <c r="H11" s="12"/>
      <c r="I11" s="12"/>
      <c r="J11" s="12"/>
      <c r="K11" s="12"/>
      <c r="L11" s="12"/>
      <c r="M11" s="12"/>
    </row>
    <row r="12" spans="1:13" x14ac:dyDescent="0.25">
      <c r="A12" s="12"/>
      <c r="B12" s="12"/>
      <c r="C12" s="13"/>
      <c r="D12" s="13"/>
      <c r="E12" s="13"/>
      <c r="F12" s="12"/>
      <c r="G12" s="12"/>
      <c r="H12" s="12"/>
      <c r="I12" s="12"/>
      <c r="J12" s="12"/>
      <c r="K12" s="12"/>
      <c r="L12" s="12"/>
      <c r="M12" s="12"/>
    </row>
    <row r="13" spans="1:13" x14ac:dyDescent="0.25">
      <c r="A13" s="12"/>
      <c r="B13" s="12"/>
      <c r="C13" s="13"/>
      <c r="D13" s="13"/>
      <c r="E13" s="13"/>
      <c r="F13" s="12"/>
      <c r="G13" s="12"/>
      <c r="H13" s="12"/>
      <c r="I13" s="12"/>
      <c r="J13" s="12"/>
      <c r="K13" s="12"/>
      <c r="L13" s="12"/>
      <c r="M13" s="12"/>
    </row>
    <row r="14" spans="1:13" x14ac:dyDescent="0.25">
      <c r="A14" s="12"/>
      <c r="B14" s="12"/>
      <c r="C14" s="13"/>
      <c r="D14" s="13"/>
      <c r="E14" s="13"/>
      <c r="F14" s="12"/>
      <c r="G14" s="12"/>
      <c r="H14" s="12"/>
      <c r="I14" s="12"/>
      <c r="J14" s="12"/>
      <c r="K14" s="12"/>
      <c r="L14" s="12"/>
      <c r="M14" s="12"/>
    </row>
    <row r="15" spans="1:13" x14ac:dyDescent="0.25">
      <c r="A15" s="12"/>
      <c r="B15" s="12"/>
      <c r="C15" s="13"/>
      <c r="D15" s="13"/>
      <c r="E15" s="13"/>
      <c r="F15" s="12"/>
      <c r="G15" s="12"/>
      <c r="H15" s="12"/>
      <c r="I15" s="12"/>
      <c r="J15" s="12"/>
      <c r="K15" s="12"/>
      <c r="L15" s="12"/>
      <c r="M15" s="12"/>
    </row>
    <row r="16" spans="1:13" x14ac:dyDescent="0.25">
      <c r="A16" s="12"/>
      <c r="B16" s="12"/>
      <c r="C16" s="13"/>
      <c r="D16" s="13"/>
      <c r="E16" s="13"/>
      <c r="F16" s="12"/>
      <c r="G16" s="12"/>
      <c r="H16" s="12"/>
      <c r="I16" s="12"/>
      <c r="J16" s="12"/>
      <c r="K16" s="12"/>
      <c r="L16" s="12"/>
      <c r="M16" s="12"/>
    </row>
    <row r="17" spans="1:13" x14ac:dyDescent="0.25">
      <c r="A17" s="12"/>
      <c r="B17" s="12"/>
      <c r="C17" s="13"/>
      <c r="D17" s="13"/>
      <c r="E17" s="13"/>
      <c r="F17" s="12"/>
      <c r="G17" s="12"/>
      <c r="H17" s="12"/>
      <c r="I17" s="12"/>
      <c r="J17" s="12"/>
      <c r="K17" s="12"/>
      <c r="L17" s="12"/>
      <c r="M17" s="12"/>
    </row>
    <row r="18" spans="1:13" x14ac:dyDescent="0.25">
      <c r="A18" s="12"/>
      <c r="B18" s="12"/>
      <c r="C18" s="13"/>
      <c r="D18" s="13"/>
      <c r="E18" s="13"/>
      <c r="F18" s="12"/>
      <c r="G18" s="12"/>
      <c r="H18" s="12"/>
      <c r="I18" s="12"/>
      <c r="J18" s="12"/>
      <c r="K18" s="12"/>
      <c r="L18" s="12"/>
      <c r="M18" s="12"/>
    </row>
    <row r="19" spans="1:13" x14ac:dyDescent="0.25">
      <c r="A19" s="12"/>
      <c r="B19" s="12"/>
      <c r="C19" s="13"/>
      <c r="D19" s="13"/>
      <c r="E19" s="13"/>
      <c r="F19" s="12"/>
      <c r="G19" s="12"/>
      <c r="H19" s="12"/>
      <c r="I19" s="12"/>
      <c r="J19" s="12"/>
      <c r="K19" s="12"/>
      <c r="L19" s="12"/>
      <c r="M19" s="12"/>
    </row>
    <row r="20" spans="1:13" x14ac:dyDescent="0.25">
      <c r="A20" s="12"/>
      <c r="B20" s="12"/>
      <c r="C20" s="13"/>
      <c r="D20" s="13"/>
      <c r="E20" s="13"/>
      <c r="F20" s="12"/>
      <c r="G20" s="12"/>
      <c r="H20" s="12"/>
      <c r="I20" s="12"/>
      <c r="J20" s="12"/>
      <c r="K20" s="12"/>
      <c r="L20" s="12"/>
      <c r="M20" s="12"/>
    </row>
    <row r="21" spans="1:13" x14ac:dyDescent="0.25">
      <c r="A21" s="12"/>
      <c r="B21" s="12"/>
      <c r="C21" s="13"/>
      <c r="D21" s="13"/>
      <c r="E21" s="13"/>
      <c r="F21" s="12"/>
      <c r="G21" s="12"/>
      <c r="H21" s="12"/>
      <c r="I21" s="12"/>
      <c r="J21" s="12"/>
      <c r="K21" s="12"/>
      <c r="L21" s="12"/>
      <c r="M21" s="12"/>
    </row>
    <row r="22" spans="1:13" x14ac:dyDescent="0.25">
      <c r="A22" s="12"/>
      <c r="B22" s="12"/>
      <c r="C22" s="13"/>
      <c r="D22" s="13"/>
      <c r="E22" s="13"/>
      <c r="F22" s="12"/>
      <c r="G22" s="12"/>
      <c r="H22" s="12"/>
      <c r="I22" s="12"/>
      <c r="J22" s="12"/>
      <c r="K22" s="12"/>
      <c r="L22" s="12"/>
      <c r="M22" s="12"/>
    </row>
    <row r="23" spans="1:13" x14ac:dyDescent="0.25">
      <c r="A23" s="12"/>
      <c r="B23" s="12"/>
      <c r="C23" s="13"/>
      <c r="D23" s="13"/>
      <c r="E23" s="13"/>
      <c r="F23" s="12"/>
      <c r="G23" s="12"/>
      <c r="H23" s="12"/>
      <c r="I23" s="12"/>
      <c r="J23" s="12"/>
      <c r="K23" s="12"/>
      <c r="L23" s="12"/>
      <c r="M23" s="12"/>
    </row>
    <row r="24" spans="1:13" x14ac:dyDescent="0.25">
      <c r="A24" s="12"/>
      <c r="B24" s="12"/>
      <c r="C24" s="13"/>
      <c r="D24" s="13"/>
      <c r="E24" s="13"/>
      <c r="F24" s="12"/>
      <c r="G24" s="12"/>
      <c r="H24" s="12"/>
      <c r="I24" s="12"/>
      <c r="J24" s="12"/>
      <c r="K24" s="12"/>
      <c r="L24" s="12"/>
      <c r="M24" s="12"/>
    </row>
    <row r="25" spans="1:13" x14ac:dyDescent="0.25">
      <c r="A25" s="12"/>
      <c r="B25" s="12"/>
      <c r="C25" s="13"/>
      <c r="D25" s="13"/>
      <c r="E25" s="13"/>
      <c r="F25" s="12"/>
      <c r="G25" s="12"/>
      <c r="H25" s="12"/>
      <c r="I25" s="12"/>
      <c r="J25" s="12"/>
      <c r="K25" s="12"/>
      <c r="L25" s="12"/>
      <c r="M25" s="12"/>
    </row>
    <row r="26" spans="1:13" x14ac:dyDescent="0.25">
      <c r="A26" s="12"/>
      <c r="B26" s="12"/>
      <c r="C26" s="13"/>
      <c r="D26" s="13"/>
      <c r="E26" s="13"/>
      <c r="F26" s="12"/>
      <c r="G26" s="12"/>
      <c r="H26" s="12"/>
      <c r="I26" s="12"/>
      <c r="J26" s="12"/>
      <c r="K26" s="12"/>
      <c r="L26" s="12"/>
      <c r="M26" s="12"/>
    </row>
    <row r="27" spans="1:13" x14ac:dyDescent="0.25">
      <c r="A27" s="12"/>
      <c r="B27" s="12"/>
      <c r="C27" s="13"/>
      <c r="D27" s="13"/>
      <c r="E27" s="13"/>
      <c r="F27" s="12"/>
      <c r="G27" s="12"/>
      <c r="H27" s="12"/>
      <c r="I27" s="12"/>
      <c r="J27" s="12"/>
      <c r="K27" s="12"/>
      <c r="L27" s="12"/>
      <c r="M27" s="12"/>
    </row>
    <row r="28" spans="1:13" x14ac:dyDescent="0.25">
      <c r="A28" s="12"/>
      <c r="B28" s="12"/>
      <c r="C28" s="13"/>
      <c r="D28" s="13"/>
      <c r="E28" s="13"/>
      <c r="F28" s="12"/>
      <c r="G28" s="12"/>
      <c r="H28" s="12"/>
      <c r="I28" s="12"/>
      <c r="J28" s="12"/>
      <c r="K28" s="12"/>
      <c r="L28" s="12"/>
      <c r="M28" s="12"/>
    </row>
    <row r="29" spans="1:13" x14ac:dyDescent="0.25">
      <c r="A29" s="12"/>
      <c r="B29" s="12"/>
      <c r="C29" s="13"/>
      <c r="D29" s="13"/>
      <c r="E29" s="13"/>
      <c r="F29" s="12"/>
      <c r="G29" s="12"/>
      <c r="H29" s="12"/>
      <c r="I29" s="12"/>
      <c r="J29" s="12"/>
      <c r="K29" s="12"/>
      <c r="L29" s="12"/>
      <c r="M29" s="12"/>
    </row>
    <row r="66" spans="1:1" x14ac:dyDescent="0.25">
      <c r="A66" s="84" t="s">
        <v>207</v>
      </c>
    </row>
    <row r="67" spans="1:1" x14ac:dyDescent="0.25">
      <c r="A67" s="84" t="s">
        <v>190</v>
      </c>
    </row>
  </sheetData>
  <mergeCells count="3">
    <mergeCell ref="A3:B3"/>
    <mergeCell ref="E6:F6"/>
    <mergeCell ref="E8:F8"/>
  </mergeCells>
  <phoneticPr fontId="4" type="noConversion"/>
  <pageMargins left="0.19685039370078741" right="0.19685039370078741" top="0.78740157480314965" bottom="0.39370078740157483" header="0.51181102362204722" footer="0.51181102362204722"/>
  <pageSetup paperSize="9" scale="9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9"/>
  <sheetViews>
    <sheetView workbookViewId="0">
      <selection activeCell="E32" sqref="E32"/>
    </sheetView>
  </sheetViews>
  <sheetFormatPr baseColWidth="10" defaultRowHeight="12.75" x14ac:dyDescent="0.2"/>
  <cols>
    <col min="1" max="1" width="11.5703125" style="97" customWidth="1"/>
    <col min="2" max="2" width="5.7109375" customWidth="1"/>
    <col min="3" max="3" width="7.140625" customWidth="1"/>
    <col min="4" max="4" width="6.42578125" customWidth="1"/>
    <col min="5" max="5" width="5.7109375" customWidth="1"/>
    <col min="6" max="6" width="7.140625" style="150" customWidth="1"/>
    <col min="7" max="7" width="6.42578125" customWidth="1"/>
    <col min="8" max="8" width="8.140625" style="99" customWidth="1"/>
    <col min="9" max="9" width="11.42578125" style="6"/>
    <col min="11" max="11" width="11.42578125" style="97"/>
  </cols>
  <sheetData>
    <row r="1" spans="1:57" ht="15" x14ac:dyDescent="0.25">
      <c r="A1" s="81"/>
      <c r="B1" s="95" t="s">
        <v>149</v>
      </c>
      <c r="C1" s="95" t="s">
        <v>179</v>
      </c>
      <c r="D1" s="95" t="s">
        <v>180</v>
      </c>
      <c r="E1" s="95" t="s">
        <v>150</v>
      </c>
      <c r="F1" s="100" t="s">
        <v>161</v>
      </c>
      <c r="G1" s="95" t="s">
        <v>157</v>
      </c>
      <c r="H1" s="98" t="s">
        <v>160</v>
      </c>
      <c r="I1" s="101" t="s">
        <v>181</v>
      </c>
      <c r="J1" s="95" t="s">
        <v>182</v>
      </c>
      <c r="K1" s="81" t="s">
        <v>183</v>
      </c>
      <c r="L1" s="95" t="s">
        <v>184</v>
      </c>
    </row>
    <row r="2" spans="1:57" ht="15" x14ac:dyDescent="0.25">
      <c r="A2" s="80">
        <v>42095</v>
      </c>
      <c r="B2" s="177">
        <v>3.6</v>
      </c>
      <c r="C2" s="177">
        <v>6.7</v>
      </c>
      <c r="D2" s="177">
        <v>1.3</v>
      </c>
      <c r="E2" s="98">
        <v>6.2</v>
      </c>
      <c r="F2" s="100">
        <v>0</v>
      </c>
      <c r="G2" s="98">
        <v>1.4</v>
      </c>
      <c r="H2" s="177">
        <v>1008</v>
      </c>
      <c r="I2" s="81">
        <v>6.7</v>
      </c>
      <c r="J2" s="95" t="s">
        <v>215</v>
      </c>
      <c r="K2" s="235"/>
      <c r="L2" s="183" t="s">
        <v>214</v>
      </c>
      <c r="M2" s="195"/>
      <c r="N2" s="195"/>
      <c r="O2" s="195"/>
      <c r="P2" s="195"/>
      <c r="Q2" s="195"/>
    </row>
    <row r="3" spans="1:57" ht="15" x14ac:dyDescent="0.25">
      <c r="A3" s="80">
        <v>42096</v>
      </c>
      <c r="B3" s="177">
        <v>2.2000000000000002</v>
      </c>
      <c r="C3" s="177">
        <v>5.2</v>
      </c>
      <c r="D3" s="177">
        <v>0.7</v>
      </c>
      <c r="E3" s="98">
        <v>9</v>
      </c>
      <c r="F3" s="100">
        <v>3</v>
      </c>
      <c r="G3" s="98">
        <v>1.2</v>
      </c>
      <c r="H3" s="177">
        <v>1009.1</v>
      </c>
      <c r="I3" s="81">
        <v>6.85</v>
      </c>
      <c r="J3" s="95"/>
      <c r="K3" s="235" t="s">
        <v>219</v>
      </c>
      <c r="L3" s="183" t="s">
        <v>220</v>
      </c>
      <c r="M3" s="194"/>
      <c r="N3" s="195"/>
      <c r="O3" s="195"/>
      <c r="P3" s="195"/>
      <c r="Q3" s="195"/>
      <c r="R3" s="184"/>
      <c r="S3" s="184"/>
      <c r="T3" s="184"/>
      <c r="U3" s="184"/>
    </row>
    <row r="4" spans="1:57" ht="15" x14ac:dyDescent="0.25">
      <c r="A4" s="80">
        <v>42097</v>
      </c>
      <c r="B4" s="177">
        <v>4</v>
      </c>
      <c r="C4" s="177">
        <v>7.2</v>
      </c>
      <c r="D4" s="177">
        <v>2.2000000000000002</v>
      </c>
      <c r="E4" s="177">
        <v>0.4</v>
      </c>
      <c r="F4" s="180">
        <v>0</v>
      </c>
      <c r="G4" s="177">
        <v>1.2</v>
      </c>
      <c r="H4" s="177">
        <v>1018</v>
      </c>
      <c r="I4" s="81">
        <v>7</v>
      </c>
      <c r="J4" s="95" t="s">
        <v>229</v>
      </c>
      <c r="K4" s="235" t="s">
        <v>230</v>
      </c>
      <c r="L4" s="183" t="s">
        <v>224</v>
      </c>
      <c r="M4" s="195"/>
      <c r="N4" s="195"/>
      <c r="O4" s="195"/>
      <c r="P4" s="195"/>
      <c r="Q4" s="195"/>
      <c r="R4" s="184"/>
      <c r="S4" s="184"/>
      <c r="T4" s="184"/>
      <c r="U4" s="184"/>
      <c r="AI4" s="184"/>
    </row>
    <row r="5" spans="1:57" ht="15" x14ac:dyDescent="0.25">
      <c r="A5" s="80">
        <v>42098</v>
      </c>
      <c r="B5" s="177">
        <v>3.4</v>
      </c>
      <c r="C5" s="177">
        <v>9.3000000000000007</v>
      </c>
      <c r="D5" s="177">
        <v>-0.9</v>
      </c>
      <c r="E5" s="177">
        <v>0.6</v>
      </c>
      <c r="F5" s="180"/>
      <c r="G5" s="177">
        <v>4.7</v>
      </c>
      <c r="H5" s="177">
        <v>1015.9</v>
      </c>
      <c r="I5" s="81">
        <v>7.15</v>
      </c>
      <c r="J5" s="95"/>
      <c r="K5" s="235"/>
      <c r="L5" s="183" t="s">
        <v>226</v>
      </c>
      <c r="M5" s="195"/>
      <c r="N5" s="194"/>
      <c r="O5" s="195"/>
      <c r="P5" s="195"/>
      <c r="Q5" s="195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</row>
    <row r="6" spans="1:57" ht="15" x14ac:dyDescent="0.25">
      <c r="A6" s="80">
        <v>42099</v>
      </c>
      <c r="B6" s="177">
        <v>3.2</v>
      </c>
      <c r="C6" s="177">
        <v>8.1999999999999993</v>
      </c>
      <c r="D6" s="177">
        <v>-1.6</v>
      </c>
      <c r="E6" s="177"/>
      <c r="F6" s="180"/>
      <c r="G6" s="177">
        <v>3.7</v>
      </c>
      <c r="H6" s="177">
        <v>1021.6</v>
      </c>
      <c r="I6" s="81">
        <v>7.3</v>
      </c>
      <c r="J6" s="95"/>
      <c r="K6" s="235"/>
      <c r="L6" s="183"/>
      <c r="M6" s="195"/>
      <c r="N6" s="195"/>
      <c r="O6" s="195"/>
      <c r="P6" s="195"/>
      <c r="Q6" s="195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</row>
    <row r="7" spans="1:57" ht="15" x14ac:dyDescent="0.25">
      <c r="A7" s="80">
        <v>42100</v>
      </c>
      <c r="B7" s="177">
        <v>2.8</v>
      </c>
      <c r="C7" s="177">
        <v>6.6</v>
      </c>
      <c r="D7" s="177">
        <v>-0.4</v>
      </c>
      <c r="E7" s="177">
        <v>2</v>
      </c>
      <c r="F7" s="180"/>
      <c r="G7" s="177">
        <v>1.8</v>
      </c>
      <c r="H7" s="177">
        <v>1026.5</v>
      </c>
      <c r="I7" s="81">
        <v>7.45</v>
      </c>
      <c r="J7" s="95"/>
      <c r="K7" s="235"/>
      <c r="L7" s="183" t="s">
        <v>233</v>
      </c>
      <c r="M7" s="195"/>
      <c r="N7" s="195"/>
      <c r="O7" s="195"/>
      <c r="P7" s="234"/>
      <c r="Q7" s="195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</row>
    <row r="8" spans="1:57" ht="15" x14ac:dyDescent="0.25">
      <c r="A8" s="80">
        <v>42101</v>
      </c>
      <c r="B8" s="177">
        <v>6.2</v>
      </c>
      <c r="C8" s="177">
        <v>11.8</v>
      </c>
      <c r="D8" s="177">
        <v>-0.9</v>
      </c>
      <c r="E8" s="177">
        <v>0.9</v>
      </c>
      <c r="F8" s="180"/>
      <c r="G8" s="177">
        <v>5.9</v>
      </c>
      <c r="H8" s="177">
        <v>1033.0999999999999</v>
      </c>
      <c r="I8" s="81">
        <v>7.6</v>
      </c>
      <c r="J8" s="95"/>
      <c r="K8" s="235"/>
      <c r="L8" s="183"/>
      <c r="M8" s="195"/>
      <c r="N8" s="195"/>
      <c r="O8" s="195"/>
      <c r="P8" s="195"/>
      <c r="Q8" s="195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</row>
    <row r="9" spans="1:57" ht="15" x14ac:dyDescent="0.25">
      <c r="A9" s="80">
        <v>42102</v>
      </c>
      <c r="B9" s="177">
        <v>7.2</v>
      </c>
      <c r="C9" s="177">
        <v>8.1999999999999993</v>
      </c>
      <c r="D9" s="177">
        <v>6.5</v>
      </c>
      <c r="E9" s="177">
        <v>0.1</v>
      </c>
      <c r="F9" s="100"/>
      <c r="G9" s="98"/>
      <c r="H9" s="177">
        <v>1030.7</v>
      </c>
      <c r="I9" s="81">
        <v>7.75</v>
      </c>
      <c r="J9" s="95" t="s">
        <v>235</v>
      </c>
      <c r="K9" s="235"/>
      <c r="L9" s="183" t="s">
        <v>236</v>
      </c>
      <c r="M9" s="194"/>
      <c r="N9" s="195"/>
      <c r="O9" s="195"/>
      <c r="P9" s="195"/>
      <c r="Q9" s="195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BD9" s="184"/>
      <c r="BE9" s="184"/>
    </row>
    <row r="10" spans="1:57" ht="15" x14ac:dyDescent="0.25">
      <c r="A10" s="80">
        <v>42103</v>
      </c>
      <c r="B10" s="177">
        <v>9.8000000000000007</v>
      </c>
      <c r="C10" s="177">
        <v>15.6</v>
      </c>
      <c r="D10" s="177">
        <v>5.9</v>
      </c>
      <c r="E10" s="177"/>
      <c r="F10" s="100"/>
      <c r="G10" s="98">
        <v>8.8000000000000007</v>
      </c>
      <c r="H10" s="177">
        <v>1029.2</v>
      </c>
      <c r="I10" s="81">
        <v>7.9</v>
      </c>
      <c r="J10" s="95"/>
      <c r="K10" s="235"/>
      <c r="L10" s="183"/>
      <c r="M10" s="195"/>
      <c r="N10" s="195"/>
      <c r="O10" s="195"/>
      <c r="P10" s="195"/>
      <c r="Q10" s="195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BD10" s="184"/>
      <c r="BE10" s="184"/>
    </row>
    <row r="11" spans="1:57" ht="15" x14ac:dyDescent="0.25">
      <c r="A11" s="80">
        <v>42104</v>
      </c>
      <c r="B11" s="177">
        <v>11.7</v>
      </c>
      <c r="C11" s="177">
        <v>18.899999999999999</v>
      </c>
      <c r="D11" s="177">
        <v>3.8</v>
      </c>
      <c r="E11" s="177"/>
      <c r="F11" s="100"/>
      <c r="G11" s="177">
        <v>9.1999999999999993</v>
      </c>
      <c r="H11" s="177">
        <v>1022.6</v>
      </c>
      <c r="I11" s="81">
        <v>8.0500000000000007</v>
      </c>
      <c r="J11" s="95" t="s">
        <v>243</v>
      </c>
      <c r="K11" s="235"/>
      <c r="L11" s="183"/>
      <c r="M11" s="195"/>
      <c r="N11" s="195"/>
      <c r="O11" s="195"/>
      <c r="P11" s="195"/>
      <c r="Q11" s="195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</row>
    <row r="12" spans="1:57" ht="15" x14ac:dyDescent="0.25">
      <c r="A12" s="80">
        <v>42105</v>
      </c>
      <c r="B12" s="177">
        <v>14.4</v>
      </c>
      <c r="C12" s="177">
        <v>22.1</v>
      </c>
      <c r="D12" s="177">
        <v>7.2</v>
      </c>
      <c r="E12" s="98">
        <v>0.9</v>
      </c>
      <c r="F12" s="100"/>
      <c r="G12" s="177">
        <v>4.7</v>
      </c>
      <c r="H12" s="177">
        <v>1019</v>
      </c>
      <c r="I12" s="81">
        <v>8.1999999999999904</v>
      </c>
      <c r="J12" s="95"/>
      <c r="K12" s="235"/>
      <c r="L12" s="183"/>
      <c r="M12" s="195"/>
      <c r="N12" s="195"/>
      <c r="O12" s="195"/>
      <c r="P12" s="195"/>
      <c r="Q12" s="195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</row>
    <row r="13" spans="1:57" ht="15" x14ac:dyDescent="0.25">
      <c r="A13" s="80">
        <v>42106</v>
      </c>
      <c r="B13" s="177">
        <v>10.8</v>
      </c>
      <c r="C13" s="177">
        <v>15.7</v>
      </c>
      <c r="D13" s="177">
        <v>6.1</v>
      </c>
      <c r="E13" s="98"/>
      <c r="F13" s="100"/>
      <c r="G13" s="177">
        <v>7</v>
      </c>
      <c r="H13" s="177">
        <v>1027.3</v>
      </c>
      <c r="I13" s="81">
        <v>8.3499999999999908</v>
      </c>
      <c r="J13" s="95" t="s">
        <v>235</v>
      </c>
      <c r="K13" s="81" t="s">
        <v>249</v>
      </c>
      <c r="L13" s="183" t="s">
        <v>250</v>
      </c>
      <c r="M13" s="195"/>
      <c r="N13" s="195"/>
      <c r="O13" s="195"/>
      <c r="P13" s="195"/>
      <c r="Q13" s="195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</row>
    <row r="14" spans="1:57" ht="15" x14ac:dyDescent="0.25">
      <c r="A14" s="80">
        <v>42107</v>
      </c>
      <c r="B14" s="177">
        <v>10.1</v>
      </c>
      <c r="C14" s="177">
        <v>13.2</v>
      </c>
      <c r="D14" s="177">
        <v>5.7</v>
      </c>
      <c r="E14" s="98">
        <v>0.1</v>
      </c>
      <c r="F14" s="100"/>
      <c r="G14" s="177">
        <v>3.9</v>
      </c>
      <c r="H14" s="177">
        <v>1025.7</v>
      </c>
      <c r="I14" s="81">
        <v>8.4999999999999893</v>
      </c>
      <c r="J14" s="95" t="s">
        <v>215</v>
      </c>
      <c r="K14" s="81" t="s">
        <v>254</v>
      </c>
      <c r="L14" s="183" t="s">
        <v>251</v>
      </c>
      <c r="M14" s="195"/>
      <c r="N14" s="195"/>
      <c r="O14" s="195"/>
      <c r="P14" s="195"/>
      <c r="Q14" s="195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</row>
    <row r="15" spans="1:57" ht="15" x14ac:dyDescent="0.25">
      <c r="A15" s="80">
        <v>42108</v>
      </c>
      <c r="B15" s="177">
        <v>10.3</v>
      </c>
      <c r="C15" s="177">
        <v>15.6</v>
      </c>
      <c r="D15" s="177">
        <v>2.4</v>
      </c>
      <c r="E15" s="98"/>
      <c r="F15" s="100"/>
      <c r="G15" s="177">
        <v>8.3000000000000007</v>
      </c>
      <c r="H15" s="177">
        <v>1025.8</v>
      </c>
      <c r="I15" s="81">
        <v>8.6499999999999897</v>
      </c>
      <c r="J15" s="95" t="s">
        <v>253</v>
      </c>
      <c r="K15" s="81" t="s">
        <v>249</v>
      </c>
      <c r="L15" s="183"/>
      <c r="M15" s="195"/>
      <c r="N15" s="195"/>
      <c r="O15" s="195"/>
      <c r="P15" s="195"/>
      <c r="Q15" s="195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</row>
    <row r="16" spans="1:57" ht="15" x14ac:dyDescent="0.25">
      <c r="A16" s="80">
        <v>42109</v>
      </c>
      <c r="B16" s="177">
        <v>16.600000000000001</v>
      </c>
      <c r="C16" s="177">
        <v>23.1</v>
      </c>
      <c r="D16" s="177">
        <v>10.4</v>
      </c>
      <c r="E16" s="98"/>
      <c r="F16" s="100"/>
      <c r="G16" s="177">
        <v>9.9</v>
      </c>
      <c r="H16" s="177">
        <v>1015.9</v>
      </c>
      <c r="I16" s="81">
        <v>8.7999999999999901</v>
      </c>
      <c r="J16" s="95"/>
      <c r="K16" s="81"/>
      <c r="L16" s="183"/>
      <c r="M16" s="195"/>
      <c r="N16" s="194"/>
      <c r="O16" s="195"/>
      <c r="P16" s="195"/>
      <c r="Q16" s="195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</row>
    <row r="17" spans="1:30" ht="15" x14ac:dyDescent="0.25">
      <c r="A17" s="80">
        <v>42110</v>
      </c>
      <c r="B17" s="177">
        <v>12</v>
      </c>
      <c r="C17" s="177">
        <v>15.2</v>
      </c>
      <c r="D17" s="177">
        <v>8.4</v>
      </c>
      <c r="E17" s="98">
        <v>1.1000000000000001</v>
      </c>
      <c r="F17" s="100"/>
      <c r="G17" s="177">
        <v>3.6</v>
      </c>
      <c r="H17" s="177">
        <v>1012.7</v>
      </c>
      <c r="I17" s="81">
        <v>8.9499999999999904</v>
      </c>
      <c r="J17" s="95" t="s">
        <v>255</v>
      </c>
      <c r="K17" s="81" t="s">
        <v>259</v>
      </c>
      <c r="L17" s="183" t="s">
        <v>256</v>
      </c>
      <c r="M17" s="195"/>
      <c r="N17" s="195"/>
      <c r="O17" s="195"/>
      <c r="P17" s="195"/>
      <c r="Q17" s="195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</row>
    <row r="18" spans="1:30" ht="15" x14ac:dyDescent="0.25">
      <c r="A18" s="80">
        <v>42111</v>
      </c>
      <c r="B18" s="177">
        <v>8.1999999999999993</v>
      </c>
      <c r="C18" s="177">
        <v>12.6</v>
      </c>
      <c r="D18" s="177">
        <v>4.9000000000000004</v>
      </c>
      <c r="E18" s="98">
        <v>0.3</v>
      </c>
      <c r="F18" s="100"/>
      <c r="G18" s="177">
        <v>2.1</v>
      </c>
      <c r="H18" s="177">
        <v>1014.5</v>
      </c>
      <c r="I18" s="81">
        <v>9.0999999999999908</v>
      </c>
      <c r="J18" s="95"/>
      <c r="K18" s="81"/>
      <c r="L18" s="183"/>
      <c r="M18" s="195"/>
      <c r="N18" s="195"/>
      <c r="O18" s="195"/>
      <c r="P18" s="195"/>
      <c r="Q18" s="195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</row>
    <row r="19" spans="1:30" ht="15" x14ac:dyDescent="0.25">
      <c r="A19" s="80">
        <v>42112</v>
      </c>
      <c r="B19" s="177">
        <v>6.2</v>
      </c>
      <c r="C19" s="177">
        <v>9.8000000000000007</v>
      </c>
      <c r="D19" s="177">
        <v>2.7</v>
      </c>
      <c r="E19" s="98">
        <v>0.1</v>
      </c>
      <c r="F19" s="100"/>
      <c r="G19" s="177">
        <v>1.7</v>
      </c>
      <c r="H19" s="177">
        <v>1022.9</v>
      </c>
      <c r="I19" s="81">
        <v>9.2499999999999893</v>
      </c>
      <c r="J19" s="95" t="s">
        <v>257</v>
      </c>
      <c r="K19" s="81"/>
      <c r="L19" s="183" t="s">
        <v>258</v>
      </c>
      <c r="M19" s="234"/>
      <c r="N19" s="234"/>
      <c r="O19" s="234"/>
      <c r="P19" s="234"/>
      <c r="Q19" s="195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</row>
    <row r="20" spans="1:30" ht="15" x14ac:dyDescent="0.25">
      <c r="A20" s="80">
        <v>42113</v>
      </c>
      <c r="B20" s="177">
        <v>7.6</v>
      </c>
      <c r="C20" s="177">
        <v>14.6</v>
      </c>
      <c r="D20" s="177">
        <v>0</v>
      </c>
      <c r="E20" s="98"/>
      <c r="F20" s="100"/>
      <c r="G20" s="177">
        <v>9.5</v>
      </c>
      <c r="H20" s="177">
        <v>1022.6</v>
      </c>
      <c r="I20" s="81">
        <v>9.3999999999999897</v>
      </c>
      <c r="J20" s="95"/>
      <c r="K20" s="81"/>
      <c r="L20" s="183"/>
      <c r="M20" s="195"/>
      <c r="N20" s="194"/>
      <c r="O20" s="195"/>
      <c r="P20" s="195"/>
      <c r="Q20" s="195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</row>
    <row r="21" spans="1:30" ht="15" x14ac:dyDescent="0.25">
      <c r="A21" s="80">
        <v>42114</v>
      </c>
      <c r="B21" s="177">
        <v>10.7</v>
      </c>
      <c r="C21" s="177">
        <v>17.8</v>
      </c>
      <c r="D21" s="177">
        <v>2.7</v>
      </c>
      <c r="E21" s="98"/>
      <c r="F21" s="239"/>
      <c r="G21" s="98">
        <v>10</v>
      </c>
      <c r="H21" s="177">
        <v>1023.5</v>
      </c>
      <c r="I21" s="81">
        <v>9.5499999999999901</v>
      </c>
      <c r="J21" s="95"/>
      <c r="K21" s="81"/>
      <c r="L21" s="183"/>
      <c r="M21" s="195"/>
      <c r="N21" s="194"/>
      <c r="O21" s="195"/>
      <c r="P21" s="194"/>
      <c r="Q21" s="194"/>
      <c r="R21" s="184"/>
      <c r="S21" s="184"/>
      <c r="T21" s="19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</row>
    <row r="22" spans="1:30" ht="15" x14ac:dyDescent="0.25">
      <c r="A22" s="80">
        <v>42115</v>
      </c>
      <c r="B22" s="177">
        <v>12.7</v>
      </c>
      <c r="C22" s="177">
        <v>20.399999999999999</v>
      </c>
      <c r="D22" s="177">
        <v>3.1</v>
      </c>
      <c r="E22" s="98"/>
      <c r="F22" s="100"/>
      <c r="G22" s="98">
        <v>10.4</v>
      </c>
      <c r="H22" s="177">
        <v>1024.8</v>
      </c>
      <c r="I22" s="81">
        <v>9.6999999999999904</v>
      </c>
      <c r="J22" s="95" t="s">
        <v>229</v>
      </c>
      <c r="K22" s="81"/>
      <c r="L22" s="183"/>
      <c r="M22" s="195"/>
      <c r="N22" s="195"/>
      <c r="O22" s="195"/>
      <c r="P22" s="195"/>
      <c r="Q22" s="195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</row>
    <row r="23" spans="1:30" ht="15" x14ac:dyDescent="0.25">
      <c r="A23" s="80">
        <v>42116</v>
      </c>
      <c r="B23" s="177">
        <v>7.8</v>
      </c>
      <c r="C23" s="177">
        <v>12.1</v>
      </c>
      <c r="D23" s="177">
        <v>3.5</v>
      </c>
      <c r="E23" s="98"/>
      <c r="F23" s="100"/>
      <c r="G23" s="98">
        <v>0.7</v>
      </c>
      <c r="H23" s="177">
        <v>1024.0999999999999</v>
      </c>
      <c r="I23" s="81">
        <v>9.8499999999999908</v>
      </c>
      <c r="J23" s="95"/>
      <c r="K23" s="81"/>
      <c r="L23" s="183"/>
      <c r="M23" s="195"/>
      <c r="N23" s="195"/>
      <c r="O23" s="195"/>
      <c r="P23" s="195"/>
      <c r="Q23" s="195"/>
      <c r="R23" s="184"/>
      <c r="S23" s="184"/>
      <c r="T23" s="184"/>
      <c r="U23" s="184"/>
    </row>
    <row r="24" spans="1:30" ht="15" x14ac:dyDescent="0.25">
      <c r="A24" s="80">
        <v>42117</v>
      </c>
      <c r="B24" s="177">
        <v>9.8000000000000007</v>
      </c>
      <c r="C24" s="177">
        <v>17.899999999999999</v>
      </c>
      <c r="D24" s="177">
        <v>1.7</v>
      </c>
      <c r="E24" s="98"/>
      <c r="F24" s="100"/>
      <c r="G24" s="98">
        <v>10.6</v>
      </c>
      <c r="H24" s="177">
        <v>1018.8</v>
      </c>
      <c r="I24" s="81">
        <v>9.9999999999999893</v>
      </c>
      <c r="J24" s="95" t="s">
        <v>260</v>
      </c>
      <c r="K24" s="81"/>
      <c r="L24" s="183"/>
      <c r="M24" s="195"/>
      <c r="N24" s="195"/>
      <c r="O24" s="195"/>
      <c r="P24" s="195"/>
      <c r="Q24" s="195"/>
      <c r="R24" s="184"/>
      <c r="S24" s="184"/>
      <c r="T24" s="184"/>
      <c r="U24" s="184"/>
    </row>
    <row r="25" spans="1:30" ht="15" x14ac:dyDescent="0.25">
      <c r="A25" s="80">
        <v>42118</v>
      </c>
      <c r="B25" s="177">
        <v>13.1</v>
      </c>
      <c r="C25" s="177">
        <v>21.2</v>
      </c>
      <c r="D25" s="177">
        <v>4.2</v>
      </c>
      <c r="E25" s="98"/>
      <c r="F25" s="100"/>
      <c r="G25" s="98">
        <v>10.1</v>
      </c>
      <c r="H25" s="177">
        <v>1013.8</v>
      </c>
      <c r="I25" s="81">
        <v>10.15</v>
      </c>
      <c r="J25" s="95" t="s">
        <v>261</v>
      </c>
      <c r="K25" s="81" t="s">
        <v>262</v>
      </c>
      <c r="L25" s="183"/>
      <c r="M25" s="195"/>
      <c r="N25" s="195"/>
      <c r="O25" s="195"/>
      <c r="P25" s="195"/>
      <c r="Q25" s="195"/>
      <c r="R25" s="184"/>
      <c r="S25" s="184"/>
      <c r="T25" s="184"/>
      <c r="U25" s="184"/>
    </row>
    <row r="26" spans="1:30" ht="15" x14ac:dyDescent="0.25">
      <c r="A26" s="80">
        <v>42119</v>
      </c>
      <c r="B26" s="177">
        <v>15.1</v>
      </c>
      <c r="C26" s="177">
        <v>21.1</v>
      </c>
      <c r="D26" s="177">
        <v>6.6</v>
      </c>
      <c r="E26" s="98"/>
      <c r="F26" s="100"/>
      <c r="G26" s="98">
        <v>3.8</v>
      </c>
      <c r="H26" s="177">
        <v>1009.6</v>
      </c>
      <c r="I26" s="81">
        <v>10.3</v>
      </c>
      <c r="J26" s="182"/>
      <c r="K26" s="81"/>
      <c r="L26" s="183"/>
      <c r="M26" s="195"/>
      <c r="N26" s="195"/>
      <c r="O26" s="195"/>
      <c r="P26" s="195"/>
      <c r="Q26" s="183"/>
      <c r="R26" s="184"/>
      <c r="S26" s="184"/>
      <c r="T26" s="184"/>
      <c r="U26" s="184"/>
    </row>
    <row r="27" spans="1:30" ht="15" x14ac:dyDescent="0.25">
      <c r="A27" s="80">
        <v>42120</v>
      </c>
      <c r="B27" s="177">
        <v>15.4</v>
      </c>
      <c r="C27" s="177">
        <v>20.8</v>
      </c>
      <c r="D27" s="177">
        <v>11.3</v>
      </c>
      <c r="E27" s="177">
        <v>1.3</v>
      </c>
      <c r="F27" s="179"/>
      <c r="G27" s="177">
        <v>3.1</v>
      </c>
      <c r="H27" s="177">
        <v>1007.2</v>
      </c>
      <c r="I27" s="81">
        <v>10.45</v>
      </c>
      <c r="J27" s="95"/>
      <c r="K27" s="81"/>
      <c r="L27" s="183" t="s">
        <v>263</v>
      </c>
      <c r="M27" s="195"/>
      <c r="N27" s="195"/>
      <c r="O27" s="195"/>
      <c r="P27" s="194"/>
      <c r="Q27" s="195"/>
      <c r="R27" s="184"/>
      <c r="S27" s="184"/>
      <c r="T27" s="184"/>
      <c r="U27" s="184"/>
    </row>
    <row r="28" spans="1:30" ht="15" x14ac:dyDescent="0.25">
      <c r="A28" s="80">
        <v>42121</v>
      </c>
      <c r="B28" s="177">
        <v>14.4</v>
      </c>
      <c r="C28" s="177">
        <v>24.8</v>
      </c>
      <c r="D28" s="177">
        <v>8.6999999999999993</v>
      </c>
      <c r="E28" s="177">
        <v>17</v>
      </c>
      <c r="F28" s="179"/>
      <c r="G28" s="177">
        <v>5</v>
      </c>
      <c r="H28" s="177">
        <v>1002.1</v>
      </c>
      <c r="I28" s="81">
        <v>10.6</v>
      </c>
      <c r="J28" s="95"/>
      <c r="K28" s="81"/>
      <c r="L28" s="183" t="s">
        <v>264</v>
      </c>
      <c r="M28" s="195"/>
      <c r="N28" s="195"/>
      <c r="O28" s="195"/>
      <c r="P28" s="194"/>
      <c r="Q28" s="195"/>
      <c r="R28" s="184"/>
      <c r="S28" s="184"/>
      <c r="T28" s="184"/>
      <c r="U28" s="184"/>
    </row>
    <row r="29" spans="1:30" ht="15" x14ac:dyDescent="0.25">
      <c r="A29" s="80">
        <v>42122</v>
      </c>
      <c r="B29" s="177">
        <v>5.3</v>
      </c>
      <c r="C29" s="177">
        <v>9.1999999999999993</v>
      </c>
      <c r="D29" s="177">
        <v>1.7</v>
      </c>
      <c r="E29" s="177">
        <v>14.5</v>
      </c>
      <c r="F29" s="179"/>
      <c r="G29" s="177"/>
      <c r="H29" s="177">
        <v>1011.4</v>
      </c>
      <c r="I29" s="81">
        <v>10.75</v>
      </c>
      <c r="J29" s="95" t="s">
        <v>266</v>
      </c>
      <c r="K29" s="81"/>
      <c r="L29" s="183" t="s">
        <v>265</v>
      </c>
      <c r="M29" s="195"/>
      <c r="N29" s="195"/>
      <c r="O29" s="195"/>
      <c r="P29" s="194"/>
      <c r="Q29" s="195"/>
      <c r="R29" s="184"/>
      <c r="S29" s="184"/>
      <c r="T29" s="184"/>
      <c r="U29" s="184"/>
    </row>
    <row r="30" spans="1:30" ht="15" x14ac:dyDescent="0.25">
      <c r="A30" s="80">
        <v>42123</v>
      </c>
      <c r="B30" s="177">
        <v>8.1</v>
      </c>
      <c r="C30" s="177">
        <v>13.8</v>
      </c>
      <c r="D30" s="177">
        <v>2.5</v>
      </c>
      <c r="E30" s="177"/>
      <c r="F30" s="179"/>
      <c r="G30" s="177">
        <v>9.6999999999999993</v>
      </c>
      <c r="H30" s="177">
        <v>1020.5</v>
      </c>
      <c r="I30" s="81">
        <v>10.9</v>
      </c>
      <c r="J30" s="95" t="s">
        <v>267</v>
      </c>
      <c r="K30" s="81"/>
      <c r="L30" s="183"/>
      <c r="M30" s="195"/>
      <c r="N30" s="195"/>
      <c r="O30" s="195"/>
      <c r="P30" s="194"/>
      <c r="Q30" s="195"/>
      <c r="R30" s="184"/>
      <c r="S30" s="184"/>
      <c r="T30" s="184"/>
      <c r="U30" s="184"/>
    </row>
    <row r="31" spans="1:30" ht="15" x14ac:dyDescent="0.25">
      <c r="A31" s="80">
        <v>42124</v>
      </c>
      <c r="B31" s="177">
        <v>10.6</v>
      </c>
      <c r="C31" s="177">
        <v>16.600000000000001</v>
      </c>
      <c r="D31" s="177">
        <v>3.9</v>
      </c>
      <c r="E31" s="177">
        <v>6.8</v>
      </c>
      <c r="F31" s="179"/>
      <c r="G31" s="177">
        <v>3.6</v>
      </c>
      <c r="H31" s="177">
        <v>1014.1</v>
      </c>
      <c r="I31" s="81">
        <v>11.05</v>
      </c>
      <c r="J31" s="95"/>
      <c r="K31" s="81"/>
      <c r="L31" s="183" t="s">
        <v>268</v>
      </c>
      <c r="M31" s="195"/>
      <c r="N31" s="195"/>
      <c r="O31" s="195"/>
      <c r="P31" s="194"/>
      <c r="Q31" s="195"/>
      <c r="R31" s="184"/>
      <c r="S31" s="184"/>
      <c r="T31" s="184"/>
      <c r="U31" s="184"/>
    </row>
    <row r="32" spans="1:30" ht="15" x14ac:dyDescent="0.25">
      <c r="A32" s="81" t="s">
        <v>185</v>
      </c>
      <c r="B32" s="98">
        <f>AVERAGE(B2:B31)</f>
        <v>9.1100000000000012</v>
      </c>
      <c r="C32" s="98">
        <f>AVERAGE(C2:C31)</f>
        <v>14.509999999999998</v>
      </c>
      <c r="D32" s="98">
        <f>AVERAGE(D2:D31)</f>
        <v>3.81</v>
      </c>
      <c r="E32" s="98" t="s">
        <v>162</v>
      </c>
      <c r="F32" s="100"/>
      <c r="G32" s="98">
        <f>AVERAGE(G2:G31)</f>
        <v>5.5571428571428569</v>
      </c>
      <c r="H32" s="98">
        <f>AVERAGE(H2:H31)</f>
        <v>1019.0333333333331</v>
      </c>
      <c r="I32" s="101">
        <f>AVERAGE(I2:I31)</f>
        <v>8.8749999999999964</v>
      </c>
      <c r="J32" s="84"/>
      <c r="K32" s="81"/>
      <c r="L32" s="84"/>
    </row>
    <row r="33" spans="1:8" ht="15" x14ac:dyDescent="0.25">
      <c r="A33" s="81" t="s">
        <v>110</v>
      </c>
      <c r="B33" s="98">
        <v>9</v>
      </c>
      <c r="C33" s="98"/>
      <c r="D33" s="98"/>
      <c r="E33" s="100">
        <v>42</v>
      </c>
      <c r="F33" s="100" t="s">
        <v>162</v>
      </c>
      <c r="G33" s="100">
        <v>170</v>
      </c>
      <c r="H33" s="98">
        <v>1014.6</v>
      </c>
    </row>
    <row r="89" spans="1:1" ht="15" x14ac:dyDescent="0.2">
      <c r="A89" s="81">
        <v>1</v>
      </c>
    </row>
    <row r="90" spans="1:1" ht="15" x14ac:dyDescent="0.2">
      <c r="A90" s="81">
        <v>2</v>
      </c>
    </row>
    <row r="91" spans="1:1" ht="15" x14ac:dyDescent="0.2">
      <c r="A91" s="81">
        <v>3</v>
      </c>
    </row>
    <row r="92" spans="1:1" ht="15" x14ac:dyDescent="0.2">
      <c r="A92" s="81">
        <v>4</v>
      </c>
    </row>
    <row r="93" spans="1:1" ht="15" x14ac:dyDescent="0.2">
      <c r="A93" s="81">
        <v>5</v>
      </c>
    </row>
    <row r="94" spans="1:1" ht="15" x14ac:dyDescent="0.2">
      <c r="A94" s="81">
        <v>6</v>
      </c>
    </row>
    <row r="95" spans="1:1" ht="15" x14ac:dyDescent="0.2">
      <c r="A95" s="81">
        <v>7</v>
      </c>
    </row>
    <row r="96" spans="1:1" ht="15" x14ac:dyDescent="0.2">
      <c r="A96" s="81">
        <v>8</v>
      </c>
    </row>
    <row r="97" spans="1:1" ht="15" x14ac:dyDescent="0.2">
      <c r="A97" s="81">
        <v>9</v>
      </c>
    </row>
    <row r="98" spans="1:1" ht="15" x14ac:dyDescent="0.2">
      <c r="A98" s="81">
        <v>10</v>
      </c>
    </row>
    <row r="99" spans="1:1" ht="15" x14ac:dyDescent="0.2">
      <c r="A99" s="81">
        <v>11</v>
      </c>
    </row>
    <row r="100" spans="1:1" ht="15" x14ac:dyDescent="0.2">
      <c r="A100" s="81">
        <v>12</v>
      </c>
    </row>
    <row r="101" spans="1:1" ht="15" x14ac:dyDescent="0.2">
      <c r="A101" s="81">
        <v>13</v>
      </c>
    </row>
    <row r="102" spans="1:1" ht="15" x14ac:dyDescent="0.2">
      <c r="A102" s="81">
        <v>14</v>
      </c>
    </row>
    <row r="103" spans="1:1" ht="15" x14ac:dyDescent="0.2">
      <c r="A103" s="81">
        <v>15</v>
      </c>
    </row>
    <row r="104" spans="1:1" ht="15" x14ac:dyDescent="0.2">
      <c r="A104" s="81">
        <v>16</v>
      </c>
    </row>
    <row r="105" spans="1:1" ht="15" x14ac:dyDescent="0.2">
      <c r="A105" s="81">
        <v>17</v>
      </c>
    </row>
    <row r="106" spans="1:1" ht="15" x14ac:dyDescent="0.2">
      <c r="A106" s="81">
        <v>18</v>
      </c>
    </row>
    <row r="107" spans="1:1" ht="15" x14ac:dyDescent="0.2">
      <c r="A107" s="81">
        <v>19</v>
      </c>
    </row>
    <row r="108" spans="1:1" ht="15" x14ac:dyDescent="0.2">
      <c r="A108" s="81">
        <v>20</v>
      </c>
    </row>
    <row r="109" spans="1:1" ht="15" x14ac:dyDescent="0.2">
      <c r="A109" s="81">
        <v>21</v>
      </c>
    </row>
    <row r="110" spans="1:1" ht="15" x14ac:dyDescent="0.2">
      <c r="A110" s="81">
        <v>22</v>
      </c>
    </row>
    <row r="111" spans="1:1" ht="15" x14ac:dyDescent="0.2">
      <c r="A111" s="81">
        <v>23</v>
      </c>
    </row>
    <row r="112" spans="1:1" ht="15" x14ac:dyDescent="0.2">
      <c r="A112" s="81">
        <v>24</v>
      </c>
    </row>
    <row r="113" spans="1:1" ht="15" x14ac:dyDescent="0.2">
      <c r="A113" s="81">
        <v>25</v>
      </c>
    </row>
    <row r="114" spans="1:1" ht="15" x14ac:dyDescent="0.2">
      <c r="A114" s="81">
        <v>26</v>
      </c>
    </row>
    <row r="115" spans="1:1" ht="15" x14ac:dyDescent="0.2">
      <c r="A115" s="81">
        <v>27</v>
      </c>
    </row>
    <row r="116" spans="1:1" ht="15" x14ac:dyDescent="0.2">
      <c r="A116" s="81">
        <v>28</v>
      </c>
    </row>
    <row r="117" spans="1:1" ht="15" x14ac:dyDescent="0.2">
      <c r="A117" s="81">
        <v>29</v>
      </c>
    </row>
    <row r="118" spans="1:1" ht="15" x14ac:dyDescent="0.2">
      <c r="A118" s="81">
        <v>30</v>
      </c>
    </row>
    <row r="119" spans="1:1" ht="15" x14ac:dyDescent="0.2">
      <c r="A119" s="81">
        <v>31</v>
      </c>
    </row>
  </sheetData>
  <phoneticPr fontId="4" type="noConversion"/>
  <conditionalFormatting sqref="B2:B3 H2:H3">
    <cfRule type="cellIs" dxfId="31" priority="53" stopIfTrue="1" operator="equal">
      <formula>$AA$22</formula>
    </cfRule>
    <cfRule type="cellIs" dxfId="30" priority="54" stopIfTrue="1" operator="equal">
      <formula>$AA$24</formula>
    </cfRule>
  </conditionalFormatting>
  <conditionalFormatting sqref="C2:C3">
    <cfRule type="cellIs" dxfId="29" priority="55" stopIfTrue="1" operator="equal">
      <formula>$AB$22</formula>
    </cfRule>
  </conditionalFormatting>
  <conditionalFormatting sqref="D2:D3">
    <cfRule type="cellIs" dxfId="28" priority="56" stopIfTrue="1" operator="equal">
      <formula>$AB$24</formula>
    </cfRule>
  </conditionalFormatting>
  <conditionalFormatting sqref="E9:E11">
    <cfRule type="cellIs" dxfId="27" priority="40" stopIfTrue="1" operator="equal">
      <formula>$AE$22</formula>
    </cfRule>
  </conditionalFormatting>
  <conditionalFormatting sqref="B24:B26 H24:H26">
    <cfRule type="cellIs" dxfId="26" priority="32" stopIfTrue="1" operator="equal">
      <formula>$AA$22</formula>
    </cfRule>
    <cfRule type="cellIs" dxfId="25" priority="33" stopIfTrue="1" operator="equal">
      <formula>$AA$24</formula>
    </cfRule>
  </conditionalFormatting>
  <conditionalFormatting sqref="C24:C26">
    <cfRule type="cellIs" dxfId="24" priority="34" stopIfTrue="1" operator="equal">
      <formula>$AB$22</formula>
    </cfRule>
  </conditionalFormatting>
  <conditionalFormatting sqref="D24:D26">
    <cfRule type="cellIs" dxfId="23" priority="35" stopIfTrue="1" operator="equal">
      <formula>$AB$24</formula>
    </cfRule>
  </conditionalFormatting>
  <conditionalFormatting sqref="B27:B31 H27:H31">
    <cfRule type="cellIs" dxfId="22" priority="24" stopIfTrue="1" operator="equal">
      <formula>$AA$22</formula>
    </cfRule>
    <cfRule type="cellIs" dxfId="21" priority="25" stopIfTrue="1" operator="equal">
      <formula>$AA$24</formula>
    </cfRule>
  </conditionalFormatting>
  <conditionalFormatting sqref="C27:C31">
    <cfRule type="cellIs" dxfId="20" priority="26" stopIfTrue="1" operator="equal">
      <formula>$AB$22</formula>
    </cfRule>
  </conditionalFormatting>
  <conditionalFormatting sqref="D27:D31">
    <cfRule type="cellIs" dxfId="19" priority="27" stopIfTrue="1" operator="equal">
      <formula>$AB$24</formula>
    </cfRule>
  </conditionalFormatting>
  <conditionalFormatting sqref="F27:F31">
    <cfRule type="cellIs" dxfId="18" priority="23" stopIfTrue="1" operator="equal">
      <formula>$AE$24</formula>
    </cfRule>
  </conditionalFormatting>
  <conditionalFormatting sqref="E27:E31">
    <cfRule type="cellIs" dxfId="17" priority="22" stopIfTrue="1" operator="equal">
      <formula>$AE$22</formula>
    </cfRule>
  </conditionalFormatting>
  <conditionalFormatting sqref="B4:B8 H4:H8">
    <cfRule type="cellIs" dxfId="16" priority="18" stopIfTrue="1" operator="equal">
      <formula>$AA$22</formula>
    </cfRule>
    <cfRule type="cellIs" dxfId="15" priority="19" stopIfTrue="1" operator="equal">
      <formula>$AA$24</formula>
    </cfRule>
  </conditionalFormatting>
  <conditionalFormatting sqref="C4:C8">
    <cfRule type="cellIs" dxfId="14" priority="20" stopIfTrue="1" operator="equal">
      <formula>$AB$22</formula>
    </cfRule>
  </conditionalFormatting>
  <conditionalFormatting sqref="D4:D8">
    <cfRule type="cellIs" dxfId="13" priority="21" stopIfTrue="1" operator="equal">
      <formula>$AB$24</formula>
    </cfRule>
  </conditionalFormatting>
  <conditionalFormatting sqref="E4:E8">
    <cfRule type="cellIs" dxfId="12" priority="17" stopIfTrue="1" operator="equal">
      <formula>$AE$22</formula>
    </cfRule>
  </conditionalFormatting>
  <conditionalFormatting sqref="B9:B11 H9:H11">
    <cfRule type="cellIs" dxfId="11" priority="13" stopIfTrue="1" operator="equal">
      <formula>$AA$22</formula>
    </cfRule>
    <cfRule type="cellIs" dxfId="10" priority="14" stopIfTrue="1" operator="equal">
      <formula>$AA$24</formula>
    </cfRule>
  </conditionalFormatting>
  <conditionalFormatting sqref="C9:C11">
    <cfRule type="cellIs" dxfId="9" priority="15" stopIfTrue="1" operator="equal">
      <formula>$AB$22</formula>
    </cfRule>
  </conditionalFormatting>
  <conditionalFormatting sqref="D9:D11">
    <cfRule type="cellIs" dxfId="8" priority="16" stopIfTrue="1" operator="equal">
      <formula>$AB$24</formula>
    </cfRule>
  </conditionalFormatting>
  <conditionalFormatting sqref="B12:B21 H12:H21">
    <cfRule type="cellIs" dxfId="7" priority="5" stopIfTrue="1" operator="equal">
      <formula>$AA$22</formula>
    </cfRule>
    <cfRule type="cellIs" dxfId="6" priority="6" stopIfTrue="1" operator="equal">
      <formula>$AA$24</formula>
    </cfRule>
  </conditionalFormatting>
  <conditionalFormatting sqref="C12:C21">
    <cfRule type="cellIs" dxfId="5" priority="7" stopIfTrue="1" operator="equal">
      <formula>$AB$22</formula>
    </cfRule>
  </conditionalFormatting>
  <conditionalFormatting sqref="D12:D21">
    <cfRule type="cellIs" dxfId="4" priority="8" stopIfTrue="1" operator="equal">
      <formula>$AB$24</formula>
    </cfRule>
  </conditionalFormatting>
  <conditionalFormatting sqref="B22:B23 H22:H23">
    <cfRule type="cellIs" dxfId="3" priority="1" stopIfTrue="1" operator="equal">
      <formula>$AA$22</formula>
    </cfRule>
    <cfRule type="cellIs" dxfId="2" priority="2" stopIfTrue="1" operator="equal">
      <formula>$AA$24</formula>
    </cfRule>
  </conditionalFormatting>
  <conditionalFormatting sqref="C22:C23">
    <cfRule type="cellIs" dxfId="1" priority="3" stopIfTrue="1" operator="equal">
      <formula>$AB$22</formula>
    </cfRule>
  </conditionalFormatting>
  <conditionalFormatting sqref="D22:D23">
    <cfRule type="cellIs" dxfId="0" priority="4" stopIfTrue="1" operator="equal">
      <formula>$AB$24</formula>
    </cfRule>
  </conditionalFormatting>
  <dataValidations count="1">
    <dataValidation allowBlank="1" showInputMessage="1" showErrorMessage="1" prompt="In diese Zelle ist keine Eingabe zulässig. Die Daten werden automatisch eingefügt." sqref="E27:G31 E4:E11 B2:D31 G11:G20 G4:G8 H2:H31"/>
  </dataValidations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B22" sqref="B22:C22"/>
    </sheetView>
  </sheetViews>
  <sheetFormatPr baseColWidth="10" defaultRowHeight="12.75" x14ac:dyDescent="0.2"/>
  <cols>
    <col min="1" max="1" width="3.42578125" customWidth="1"/>
    <col min="9" max="9" width="11.42578125" style="218"/>
  </cols>
  <sheetData>
    <row r="1" spans="1:12" ht="15" x14ac:dyDescent="0.25">
      <c r="B1" s="84"/>
      <c r="C1" s="84"/>
      <c r="D1" s="84"/>
      <c r="E1" s="85" t="s">
        <v>193</v>
      </c>
      <c r="F1" s="84"/>
      <c r="G1" s="84"/>
      <c r="H1" s="84"/>
    </row>
    <row r="2" spans="1:12" ht="15" x14ac:dyDescent="0.25">
      <c r="B2" s="84"/>
      <c r="C2" s="84"/>
      <c r="D2" s="84"/>
      <c r="E2" s="85"/>
      <c r="F2" s="84"/>
      <c r="G2" s="84"/>
      <c r="H2" s="84"/>
    </row>
    <row r="3" spans="1:12" ht="15" x14ac:dyDescent="0.25">
      <c r="B3" s="84"/>
      <c r="C3" s="84"/>
      <c r="D3" s="84"/>
      <c r="E3" s="85"/>
      <c r="F3" s="84"/>
      <c r="G3" s="84"/>
      <c r="H3" s="84"/>
    </row>
    <row r="4" spans="1:12" ht="15" x14ac:dyDescent="0.25">
      <c r="B4" s="84"/>
      <c r="C4" s="84"/>
      <c r="D4" s="84"/>
      <c r="E4" s="84"/>
      <c r="F4" s="84"/>
      <c r="G4" s="84"/>
      <c r="H4" s="84"/>
    </row>
    <row r="5" spans="1:12" ht="15" x14ac:dyDescent="0.25">
      <c r="B5" s="86" t="s">
        <v>187</v>
      </c>
      <c r="C5" s="84"/>
      <c r="D5" s="84"/>
      <c r="E5" s="84"/>
      <c r="F5" s="87" t="s">
        <v>30</v>
      </c>
      <c r="G5" s="269" t="s">
        <v>211</v>
      </c>
      <c r="H5" s="270"/>
      <c r="I5" s="219"/>
      <c r="J5" s="8"/>
      <c r="K5" s="87" t="s">
        <v>148</v>
      </c>
      <c r="L5" s="88">
        <v>2015</v>
      </c>
    </row>
    <row r="6" spans="1:12" ht="13.5" thickBot="1" x14ac:dyDescent="0.25">
      <c r="B6" s="2"/>
      <c r="G6" s="2"/>
      <c r="I6" s="220"/>
    </row>
    <row r="7" spans="1:12" x14ac:dyDescent="0.2">
      <c r="A7" s="292" t="s">
        <v>31</v>
      </c>
      <c r="B7" s="297" t="s">
        <v>194</v>
      </c>
      <c r="C7" s="299" t="s">
        <v>242</v>
      </c>
      <c r="D7" s="299" t="s">
        <v>240</v>
      </c>
      <c r="E7" s="299" t="s">
        <v>241</v>
      </c>
      <c r="F7" s="302" t="s">
        <v>202</v>
      </c>
      <c r="G7" s="303"/>
      <c r="H7" s="299" t="s">
        <v>1</v>
      </c>
      <c r="I7" s="227" t="s">
        <v>212</v>
      </c>
      <c r="J7" s="90"/>
    </row>
    <row r="8" spans="1:12" ht="13.5" thickBot="1" x14ac:dyDescent="0.25">
      <c r="A8" s="293"/>
      <c r="B8" s="298"/>
      <c r="C8" s="300"/>
      <c r="D8" s="300"/>
      <c r="E8" s="300"/>
      <c r="F8" s="304"/>
      <c r="G8" s="305"/>
      <c r="H8" s="301"/>
      <c r="I8" s="228" t="s">
        <v>203</v>
      </c>
      <c r="J8" s="90"/>
    </row>
    <row r="9" spans="1:12" x14ac:dyDescent="0.2">
      <c r="A9" s="202" t="s">
        <v>2</v>
      </c>
      <c r="B9" s="294" t="s">
        <v>162</v>
      </c>
      <c r="C9" s="295"/>
      <c r="D9" s="296" t="s">
        <v>162</v>
      </c>
      <c r="E9" s="296"/>
      <c r="F9" s="306" t="s">
        <v>162</v>
      </c>
      <c r="G9" s="306"/>
      <c r="H9" s="229" t="s">
        <v>162</v>
      </c>
      <c r="I9" s="217" t="s">
        <v>162</v>
      </c>
      <c r="J9" s="92"/>
    </row>
    <row r="10" spans="1:12" x14ac:dyDescent="0.2">
      <c r="A10" s="162" t="s">
        <v>3</v>
      </c>
      <c r="B10" s="284" t="s">
        <v>162</v>
      </c>
      <c r="C10" s="285"/>
      <c r="D10" s="290" t="s">
        <v>162</v>
      </c>
      <c r="E10" s="290"/>
      <c r="F10" s="289" t="s">
        <v>162</v>
      </c>
      <c r="G10" s="289"/>
      <c r="H10" s="229" t="s">
        <v>162</v>
      </c>
      <c r="I10" s="217" t="s">
        <v>162</v>
      </c>
      <c r="J10" s="92"/>
    </row>
    <row r="11" spans="1:12" x14ac:dyDescent="0.2">
      <c r="A11" s="162" t="s">
        <v>4</v>
      </c>
      <c r="B11" s="284" t="s">
        <v>162</v>
      </c>
      <c r="C11" s="285"/>
      <c r="D11" s="290" t="s">
        <v>222</v>
      </c>
      <c r="E11" s="290"/>
      <c r="F11" s="289" t="s">
        <v>162</v>
      </c>
      <c r="G11" s="289"/>
      <c r="H11" s="229" t="s">
        <v>228</v>
      </c>
      <c r="I11" s="217" t="s">
        <v>223</v>
      </c>
      <c r="J11" s="92"/>
    </row>
    <row r="12" spans="1:12" x14ac:dyDescent="0.2">
      <c r="A12" s="162" t="s">
        <v>5</v>
      </c>
      <c r="B12" s="284" t="s">
        <v>162</v>
      </c>
      <c r="C12" s="285"/>
      <c r="D12" s="290" t="s">
        <v>162</v>
      </c>
      <c r="E12" s="290"/>
      <c r="F12" s="289" t="s">
        <v>162</v>
      </c>
      <c r="G12" s="289"/>
      <c r="H12" s="229" t="s">
        <v>162</v>
      </c>
      <c r="I12" s="217" t="s">
        <v>162</v>
      </c>
      <c r="J12" s="92"/>
    </row>
    <row r="13" spans="1:12" x14ac:dyDescent="0.2">
      <c r="A13" s="162" t="s">
        <v>6</v>
      </c>
      <c r="B13" s="284" t="s">
        <v>162</v>
      </c>
      <c r="C13" s="285"/>
      <c r="D13" s="290" t="s">
        <v>162</v>
      </c>
      <c r="E13" s="290"/>
      <c r="F13" s="289" t="s">
        <v>162</v>
      </c>
      <c r="G13" s="289"/>
      <c r="H13" s="229" t="s">
        <v>162</v>
      </c>
      <c r="I13" s="217" t="s">
        <v>162</v>
      </c>
      <c r="J13" s="92"/>
    </row>
    <row r="14" spans="1:12" x14ac:dyDescent="0.2">
      <c r="A14" s="162" t="s">
        <v>7</v>
      </c>
      <c r="B14" s="284" t="s">
        <v>162</v>
      </c>
      <c r="C14" s="285"/>
      <c r="D14" s="290" t="s">
        <v>162</v>
      </c>
      <c r="E14" s="290"/>
      <c r="F14" s="289" t="s">
        <v>162</v>
      </c>
      <c r="G14" s="289"/>
      <c r="H14" s="229" t="s">
        <v>162</v>
      </c>
      <c r="I14" s="217" t="s">
        <v>162</v>
      </c>
      <c r="J14" s="92"/>
    </row>
    <row r="15" spans="1:12" x14ac:dyDescent="0.2">
      <c r="A15" s="162" t="s">
        <v>8</v>
      </c>
      <c r="B15" s="284" t="s">
        <v>162</v>
      </c>
      <c r="C15" s="285"/>
      <c r="D15" s="290" t="s">
        <v>162</v>
      </c>
      <c r="E15" s="290"/>
      <c r="F15" s="289" t="s">
        <v>162</v>
      </c>
      <c r="G15" s="289"/>
      <c r="H15" s="229" t="s">
        <v>162</v>
      </c>
      <c r="I15" s="217" t="s">
        <v>162</v>
      </c>
      <c r="J15" s="92"/>
    </row>
    <row r="16" spans="1:12" x14ac:dyDescent="0.2">
      <c r="A16" s="162" t="s">
        <v>9</v>
      </c>
      <c r="B16" s="284" t="s">
        <v>234</v>
      </c>
      <c r="C16" s="285"/>
      <c r="D16" s="290" t="s">
        <v>162</v>
      </c>
      <c r="E16" s="290"/>
      <c r="F16" s="289" t="s">
        <v>162</v>
      </c>
      <c r="G16" s="289"/>
      <c r="H16" s="229" t="s">
        <v>228</v>
      </c>
      <c r="I16" s="217" t="s">
        <v>223</v>
      </c>
      <c r="J16" s="92"/>
    </row>
    <row r="17" spans="1:10" x14ac:dyDescent="0.2">
      <c r="A17" s="162" t="s">
        <v>10</v>
      </c>
      <c r="B17" s="284" t="s">
        <v>237</v>
      </c>
      <c r="C17" s="285"/>
      <c r="D17" s="290" t="s">
        <v>238</v>
      </c>
      <c r="E17" s="290"/>
      <c r="F17" s="289" t="s">
        <v>162</v>
      </c>
      <c r="G17" s="289"/>
      <c r="H17" s="229" t="s">
        <v>244</v>
      </c>
      <c r="I17" s="217" t="s">
        <v>239</v>
      </c>
      <c r="J17" s="92"/>
    </row>
    <row r="18" spans="1:10" x14ac:dyDescent="0.2">
      <c r="A18" s="162" t="s">
        <v>11</v>
      </c>
      <c r="B18" s="284" t="s">
        <v>245</v>
      </c>
      <c r="C18" s="285"/>
      <c r="D18" s="290" t="s">
        <v>246</v>
      </c>
      <c r="E18" s="290"/>
      <c r="F18" s="289" t="s">
        <v>162</v>
      </c>
      <c r="G18" s="289"/>
      <c r="H18" s="229" t="s">
        <v>248</v>
      </c>
      <c r="I18" s="217" t="s">
        <v>247</v>
      </c>
      <c r="J18" s="92"/>
    </row>
    <row r="19" spans="1:10" x14ac:dyDescent="0.2">
      <c r="A19" s="203" t="s">
        <v>12</v>
      </c>
      <c r="B19" s="286" t="s">
        <v>162</v>
      </c>
      <c r="C19" s="284"/>
      <c r="D19" s="291" t="s">
        <v>162</v>
      </c>
      <c r="E19" s="284"/>
      <c r="F19" s="291" t="s">
        <v>162</v>
      </c>
      <c r="G19" s="284"/>
      <c r="H19" s="226" t="s">
        <v>162</v>
      </c>
      <c r="I19" s="217" t="s">
        <v>162</v>
      </c>
      <c r="J19" s="92"/>
    </row>
    <row r="20" spans="1:10" x14ac:dyDescent="0.2">
      <c r="A20" s="162" t="s">
        <v>13</v>
      </c>
      <c r="B20" s="286" t="s">
        <v>162</v>
      </c>
      <c r="C20" s="284"/>
      <c r="D20" s="291" t="s">
        <v>162</v>
      </c>
      <c r="E20" s="284"/>
      <c r="F20" s="291" t="s">
        <v>162</v>
      </c>
      <c r="G20" s="284"/>
      <c r="H20" s="226" t="s">
        <v>162</v>
      </c>
      <c r="I20" s="217" t="s">
        <v>162</v>
      </c>
      <c r="J20" s="92"/>
    </row>
    <row r="21" spans="1:10" x14ac:dyDescent="0.2">
      <c r="A21" s="162" t="s">
        <v>14</v>
      </c>
      <c r="B21" s="286" t="s">
        <v>252</v>
      </c>
      <c r="C21" s="284"/>
      <c r="D21" s="291" t="s">
        <v>162</v>
      </c>
      <c r="E21" s="284"/>
      <c r="F21" s="291" t="s">
        <v>162</v>
      </c>
      <c r="G21" s="284"/>
      <c r="H21" s="226" t="s">
        <v>244</v>
      </c>
      <c r="I21" s="217" t="s">
        <v>162</v>
      </c>
      <c r="J21" s="92"/>
    </row>
    <row r="22" spans="1:10" x14ac:dyDescent="0.2">
      <c r="A22" s="162" t="s">
        <v>15</v>
      </c>
      <c r="B22" s="286" t="s">
        <v>162</v>
      </c>
      <c r="C22" s="284"/>
      <c r="D22" s="291" t="s">
        <v>162</v>
      </c>
      <c r="E22" s="284"/>
      <c r="F22" s="291" t="s">
        <v>162</v>
      </c>
      <c r="G22" s="284"/>
      <c r="H22" s="226" t="s">
        <v>162</v>
      </c>
      <c r="I22" s="217" t="s">
        <v>162</v>
      </c>
      <c r="J22" s="92"/>
    </row>
    <row r="23" spans="1:10" x14ac:dyDescent="0.2">
      <c r="A23" s="162" t="s">
        <v>16</v>
      </c>
      <c r="B23" s="286" t="s">
        <v>162</v>
      </c>
      <c r="C23" s="284"/>
      <c r="D23" s="291" t="s">
        <v>162</v>
      </c>
      <c r="E23" s="284"/>
      <c r="F23" s="291" t="s">
        <v>162</v>
      </c>
      <c r="G23" s="284"/>
      <c r="H23" s="226" t="s">
        <v>162</v>
      </c>
      <c r="I23" s="217" t="s">
        <v>162</v>
      </c>
      <c r="J23" s="92"/>
    </row>
    <row r="24" spans="1:10" x14ac:dyDescent="0.2">
      <c r="A24" s="162" t="s">
        <v>17</v>
      </c>
      <c r="B24" s="286" t="s">
        <v>162</v>
      </c>
      <c r="C24" s="284"/>
      <c r="D24" s="291" t="s">
        <v>162</v>
      </c>
      <c r="E24" s="284"/>
      <c r="F24" s="291" t="s">
        <v>162</v>
      </c>
      <c r="G24" s="284"/>
      <c r="H24" s="226" t="s">
        <v>162</v>
      </c>
      <c r="I24" s="217" t="s">
        <v>162</v>
      </c>
      <c r="J24" s="92"/>
    </row>
    <row r="25" spans="1:10" x14ac:dyDescent="0.2">
      <c r="A25" s="162" t="s">
        <v>18</v>
      </c>
      <c r="B25" s="286" t="s">
        <v>162</v>
      </c>
      <c r="C25" s="284"/>
      <c r="D25" s="291" t="s">
        <v>162</v>
      </c>
      <c r="E25" s="284"/>
      <c r="F25" s="291" t="s">
        <v>162</v>
      </c>
      <c r="G25" s="284"/>
      <c r="H25" s="226" t="s">
        <v>162</v>
      </c>
      <c r="I25" s="217" t="s">
        <v>162</v>
      </c>
      <c r="J25" s="92"/>
    </row>
    <row r="26" spans="1:10" x14ac:dyDescent="0.2">
      <c r="A26" s="162" t="s">
        <v>19</v>
      </c>
      <c r="B26" s="286" t="s">
        <v>162</v>
      </c>
      <c r="C26" s="284"/>
      <c r="D26" s="291" t="s">
        <v>162</v>
      </c>
      <c r="E26" s="284"/>
      <c r="F26" s="291" t="s">
        <v>162</v>
      </c>
      <c r="G26" s="284"/>
      <c r="H26" s="226" t="s">
        <v>162</v>
      </c>
      <c r="I26" s="217" t="s">
        <v>162</v>
      </c>
      <c r="J26" s="92"/>
    </row>
    <row r="27" spans="1:10" x14ac:dyDescent="0.2">
      <c r="A27" s="162" t="s">
        <v>20</v>
      </c>
      <c r="B27" s="286" t="s">
        <v>162</v>
      </c>
      <c r="C27" s="284"/>
      <c r="D27" s="291" t="s">
        <v>162</v>
      </c>
      <c r="E27" s="284"/>
      <c r="F27" s="291" t="s">
        <v>162</v>
      </c>
      <c r="G27" s="284"/>
      <c r="H27" s="226" t="s">
        <v>162</v>
      </c>
      <c r="I27" s="217" t="s">
        <v>162</v>
      </c>
      <c r="J27" s="92"/>
    </row>
    <row r="28" spans="1:10" x14ac:dyDescent="0.2">
      <c r="A28" s="162" t="s">
        <v>21</v>
      </c>
      <c r="B28" s="286" t="s">
        <v>162</v>
      </c>
      <c r="C28" s="284"/>
      <c r="D28" s="291" t="s">
        <v>162</v>
      </c>
      <c r="E28" s="284"/>
      <c r="F28" s="291" t="s">
        <v>162</v>
      </c>
      <c r="G28" s="284"/>
      <c r="H28" s="226" t="s">
        <v>162</v>
      </c>
      <c r="I28" s="217" t="s">
        <v>162</v>
      </c>
      <c r="J28" s="92"/>
    </row>
    <row r="29" spans="1:10" x14ac:dyDescent="0.2">
      <c r="A29" s="162" t="s">
        <v>22</v>
      </c>
      <c r="B29" s="286" t="s">
        <v>162</v>
      </c>
      <c r="C29" s="284"/>
      <c r="D29" s="291" t="s">
        <v>162</v>
      </c>
      <c r="E29" s="284"/>
      <c r="F29" s="291" t="s">
        <v>162</v>
      </c>
      <c r="G29" s="284"/>
      <c r="H29" s="226" t="s">
        <v>162</v>
      </c>
      <c r="I29" s="217" t="s">
        <v>162</v>
      </c>
      <c r="J29" s="92"/>
    </row>
    <row r="30" spans="1:10" x14ac:dyDescent="0.2">
      <c r="A30" s="162" t="s">
        <v>23</v>
      </c>
      <c r="B30" s="286" t="s">
        <v>162</v>
      </c>
      <c r="C30" s="284"/>
      <c r="D30" s="291" t="s">
        <v>162</v>
      </c>
      <c r="E30" s="284"/>
      <c r="F30" s="291" t="s">
        <v>162</v>
      </c>
      <c r="G30" s="284"/>
      <c r="H30" s="226" t="s">
        <v>162</v>
      </c>
      <c r="I30" s="217" t="s">
        <v>162</v>
      </c>
      <c r="J30" s="92"/>
    </row>
    <row r="31" spans="1:10" x14ac:dyDescent="0.2">
      <c r="A31" s="162" t="s">
        <v>24</v>
      </c>
      <c r="B31" s="284" t="s">
        <v>162</v>
      </c>
      <c r="C31" s="285"/>
      <c r="D31" s="290" t="s">
        <v>162</v>
      </c>
      <c r="E31" s="290"/>
      <c r="F31" s="289" t="s">
        <v>162</v>
      </c>
      <c r="G31" s="289"/>
      <c r="H31" s="229" t="s">
        <v>162</v>
      </c>
      <c r="I31" s="217" t="s">
        <v>162</v>
      </c>
      <c r="J31" s="92"/>
    </row>
    <row r="32" spans="1:10" x14ac:dyDescent="0.2">
      <c r="A32" s="162" t="s">
        <v>25</v>
      </c>
      <c r="B32" s="284" t="s">
        <v>162</v>
      </c>
      <c r="C32" s="285"/>
      <c r="D32" s="290" t="s">
        <v>162</v>
      </c>
      <c r="E32" s="290"/>
      <c r="F32" s="289" t="s">
        <v>162</v>
      </c>
      <c r="G32" s="289"/>
      <c r="H32" s="229" t="s">
        <v>162</v>
      </c>
      <c r="I32" s="217" t="s">
        <v>162</v>
      </c>
      <c r="J32" s="92"/>
    </row>
    <row r="33" spans="1:10" x14ac:dyDescent="0.2">
      <c r="A33" s="162" t="s">
        <v>26</v>
      </c>
      <c r="B33" s="284" t="s">
        <v>162</v>
      </c>
      <c r="C33" s="285"/>
      <c r="D33" s="290" t="s">
        <v>162</v>
      </c>
      <c r="E33" s="290"/>
      <c r="F33" s="289" t="s">
        <v>162</v>
      </c>
      <c r="G33" s="289"/>
      <c r="H33" s="229" t="s">
        <v>162</v>
      </c>
      <c r="I33" s="217" t="s">
        <v>162</v>
      </c>
      <c r="J33" s="92"/>
    </row>
    <row r="34" spans="1:10" x14ac:dyDescent="0.2">
      <c r="A34" s="162" t="s">
        <v>27</v>
      </c>
      <c r="B34" s="284" t="s">
        <v>162</v>
      </c>
      <c r="C34" s="285"/>
      <c r="D34" s="290" t="s">
        <v>162</v>
      </c>
      <c r="E34" s="290"/>
      <c r="F34" s="289" t="s">
        <v>162</v>
      </c>
      <c r="G34" s="289"/>
      <c r="H34" s="229" t="s">
        <v>162</v>
      </c>
      <c r="I34" s="217" t="s">
        <v>162</v>
      </c>
      <c r="J34" s="92"/>
    </row>
    <row r="35" spans="1:10" x14ac:dyDescent="0.2">
      <c r="A35" s="162" t="s">
        <v>28</v>
      </c>
      <c r="B35" s="284" t="s">
        <v>162</v>
      </c>
      <c r="C35" s="285"/>
      <c r="D35" s="290" t="s">
        <v>162</v>
      </c>
      <c r="E35" s="290"/>
      <c r="F35" s="289" t="s">
        <v>162</v>
      </c>
      <c r="G35" s="289"/>
      <c r="H35" s="229" t="s">
        <v>162</v>
      </c>
      <c r="I35" s="217" t="s">
        <v>162</v>
      </c>
      <c r="J35" s="92"/>
    </row>
    <row r="36" spans="1:10" x14ac:dyDescent="0.2">
      <c r="A36" s="244" t="s">
        <v>29</v>
      </c>
      <c r="B36" s="286" t="s">
        <v>162</v>
      </c>
      <c r="C36" s="284"/>
      <c r="D36" s="280" t="s">
        <v>162</v>
      </c>
      <c r="E36" s="281"/>
      <c r="F36" s="278" t="s">
        <v>162</v>
      </c>
      <c r="G36" s="279"/>
      <c r="H36" s="246" t="s">
        <v>162</v>
      </c>
      <c r="I36" s="217" t="s">
        <v>162</v>
      </c>
      <c r="J36" s="92"/>
    </row>
    <row r="37" spans="1:10" x14ac:dyDescent="0.2">
      <c r="A37" s="244" t="s">
        <v>209</v>
      </c>
      <c r="B37" s="286" t="s">
        <v>162</v>
      </c>
      <c r="C37" s="284"/>
      <c r="D37" s="280" t="s">
        <v>162</v>
      </c>
      <c r="E37" s="281"/>
      <c r="F37" s="278" t="s">
        <v>162</v>
      </c>
      <c r="G37" s="279"/>
      <c r="H37" s="243" t="s">
        <v>162</v>
      </c>
      <c r="I37" s="217" t="s">
        <v>162</v>
      </c>
      <c r="J37" s="92"/>
    </row>
    <row r="38" spans="1:10" ht="13.5" thickBot="1" x14ac:dyDescent="0.25">
      <c r="A38" s="245" t="s">
        <v>210</v>
      </c>
      <c r="B38" s="287" t="s">
        <v>162</v>
      </c>
      <c r="C38" s="288"/>
      <c r="D38" s="282" t="s">
        <v>162</v>
      </c>
      <c r="E38" s="283"/>
      <c r="F38" s="276" t="s">
        <v>162</v>
      </c>
      <c r="G38" s="277"/>
      <c r="H38" s="231" t="s">
        <v>162</v>
      </c>
      <c r="I38" s="247" t="s">
        <v>162</v>
      </c>
      <c r="J38" s="92"/>
    </row>
    <row r="39" spans="1:10" x14ac:dyDescent="0.2">
      <c r="A39" s="196"/>
      <c r="B39" s="197"/>
      <c r="C39" s="198"/>
      <c r="D39" s="198"/>
      <c r="E39" s="198"/>
      <c r="F39" s="198"/>
      <c r="G39" s="198"/>
      <c r="H39" s="198"/>
      <c r="I39" s="221"/>
      <c r="J39" s="93"/>
    </row>
    <row r="40" spans="1:10" ht="15" x14ac:dyDescent="0.25">
      <c r="A40" s="199"/>
      <c r="B40" s="205" t="s">
        <v>195</v>
      </c>
      <c r="C40" s="205"/>
      <c r="D40" s="205"/>
      <c r="E40" s="199"/>
      <c r="F40" s="199"/>
      <c r="G40" s="199"/>
      <c r="H40" s="199"/>
    </row>
    <row r="41" spans="1:10" ht="15.75" x14ac:dyDescent="0.25">
      <c r="A41" s="230"/>
      <c r="B41" s="205"/>
      <c r="C41" s="199"/>
      <c r="D41" s="199"/>
      <c r="E41" s="201"/>
      <c r="F41" s="199"/>
      <c r="G41" s="199"/>
      <c r="H41" s="199"/>
    </row>
    <row r="42" spans="1:10" x14ac:dyDescent="0.2">
      <c r="A42" s="199"/>
      <c r="B42" s="200"/>
      <c r="C42" s="199"/>
      <c r="D42" s="199"/>
      <c r="E42" s="201"/>
      <c r="F42" s="199"/>
      <c r="G42" s="199"/>
      <c r="H42" s="199"/>
    </row>
    <row r="43" spans="1:10" x14ac:dyDescent="0.2">
      <c r="A43" s="91"/>
      <c r="B43" s="91"/>
      <c r="C43" s="91"/>
      <c r="D43" s="91"/>
      <c r="E43" s="91"/>
      <c r="F43" s="91"/>
      <c r="G43" s="91"/>
      <c r="H43" s="91"/>
    </row>
  </sheetData>
  <mergeCells count="98">
    <mergeCell ref="B17:C17"/>
    <mergeCell ref="F9:G9"/>
    <mergeCell ref="F10:G10"/>
    <mergeCell ref="F11:G11"/>
    <mergeCell ref="F12:G12"/>
    <mergeCell ref="D17:E17"/>
    <mergeCell ref="D15:E15"/>
    <mergeCell ref="D16:E16"/>
    <mergeCell ref="B15:C15"/>
    <mergeCell ref="B16:C16"/>
    <mergeCell ref="F15:G15"/>
    <mergeCell ref="F16:G16"/>
    <mergeCell ref="F17:G17"/>
    <mergeCell ref="G5:H5"/>
    <mergeCell ref="B7:B8"/>
    <mergeCell ref="C7:C8"/>
    <mergeCell ref="D7:D8"/>
    <mergeCell ref="E7:E8"/>
    <mergeCell ref="H7:H8"/>
    <mergeCell ref="F7:G8"/>
    <mergeCell ref="A7:A8"/>
    <mergeCell ref="F14:G14"/>
    <mergeCell ref="B9:C9"/>
    <mergeCell ref="D9:E9"/>
    <mergeCell ref="D10:E10"/>
    <mergeCell ref="D11:E11"/>
    <mergeCell ref="D12:E12"/>
    <mergeCell ref="D13:E13"/>
    <mergeCell ref="B10:C10"/>
    <mergeCell ref="B11:C11"/>
    <mergeCell ref="B12:C12"/>
    <mergeCell ref="B13:C13"/>
    <mergeCell ref="B14:C14"/>
    <mergeCell ref="D14:E14"/>
    <mergeCell ref="F13:G13"/>
    <mergeCell ref="B24:C24"/>
    <mergeCell ref="B25:C25"/>
    <mergeCell ref="B19:C19"/>
    <mergeCell ref="D18:E18"/>
    <mergeCell ref="B20:C20"/>
    <mergeCell ref="B21:C21"/>
    <mergeCell ref="B22:C22"/>
    <mergeCell ref="B23:C23"/>
    <mergeCell ref="D20:E20"/>
    <mergeCell ref="D21:E21"/>
    <mergeCell ref="B18:C18"/>
    <mergeCell ref="D24:E24"/>
    <mergeCell ref="D25:E25"/>
    <mergeCell ref="D19:E19"/>
    <mergeCell ref="D22:E22"/>
    <mergeCell ref="D23:E23"/>
    <mergeCell ref="F18:G18"/>
    <mergeCell ref="F24:G24"/>
    <mergeCell ref="F25:G25"/>
    <mergeCell ref="F26:G26"/>
    <mergeCell ref="F19:G19"/>
    <mergeCell ref="F20:G20"/>
    <mergeCell ref="F21:G21"/>
    <mergeCell ref="F22:G22"/>
    <mergeCell ref="F23:G23"/>
    <mergeCell ref="B26:C26"/>
    <mergeCell ref="B31:C31"/>
    <mergeCell ref="B27:C27"/>
    <mergeCell ref="B28:C28"/>
    <mergeCell ref="F29:G29"/>
    <mergeCell ref="F30:G30"/>
    <mergeCell ref="F27:G27"/>
    <mergeCell ref="F28:G28"/>
    <mergeCell ref="D31:E31"/>
    <mergeCell ref="B29:C29"/>
    <mergeCell ref="B30:C30"/>
    <mergeCell ref="D26:E26"/>
    <mergeCell ref="D27:E27"/>
    <mergeCell ref="D29:E29"/>
    <mergeCell ref="D30:E30"/>
    <mergeCell ref="D28:E28"/>
    <mergeCell ref="F31:G31"/>
    <mergeCell ref="F32:G32"/>
    <mergeCell ref="F35:G35"/>
    <mergeCell ref="D34:E34"/>
    <mergeCell ref="F33:G33"/>
    <mergeCell ref="F34:G34"/>
    <mergeCell ref="D32:E32"/>
    <mergeCell ref="D33:E33"/>
    <mergeCell ref="D35:E35"/>
    <mergeCell ref="B32:C32"/>
    <mergeCell ref="B33:C33"/>
    <mergeCell ref="B34:C34"/>
    <mergeCell ref="F36:G36"/>
    <mergeCell ref="D36:E36"/>
    <mergeCell ref="F38:G38"/>
    <mergeCell ref="F37:G37"/>
    <mergeCell ref="D37:E37"/>
    <mergeCell ref="D38:E38"/>
    <mergeCell ref="B35:C35"/>
    <mergeCell ref="B36:C36"/>
    <mergeCell ref="B37:C37"/>
    <mergeCell ref="B38:C38"/>
  </mergeCells>
  <dataValidations xWindow="127" yWindow="498" count="3">
    <dataValidation type="list" allowBlank="1" showInputMessage="1" showErrorMessage="1" sqref="J5">
      <formula1>"2007,2008,2009,2010,2011,2012"</formula1>
    </dataValidation>
    <dataValidation type="list" allowBlank="1" showInputMessage="1" showErrorMessage="1" sqref="G5:H5">
      <formula1>"Januar,Februar,März,April,Mai,Juni,Juli,August,September,Oktober,November,Dezember"</formula1>
    </dataValidation>
    <dataValidation allowBlank="1" showInputMessage="1" showErrorMessage="1" prompt="Zeitraum von 00 - 24 UTC. Nebeltreiben wird mit 2/3 der Zeit berechnet." sqref="B9:B19 B31:B38"/>
  </dataValidation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Mittelhilfstabelle</vt:lpstr>
      <vt:lpstr>Kurztabelle</vt:lpstr>
      <vt:lpstr>Sichtst.</vt:lpstr>
      <vt:lpstr>Monatsdiagramm</vt:lpstr>
      <vt:lpstr>Daten für Diagr.</vt:lpstr>
      <vt:lpstr>Erdbodentem.</vt:lpstr>
      <vt:lpstr>Kurztabelle!Druckbereich</vt:lpstr>
      <vt:lpstr>Sichtst.!Druckbereich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Kurztabelle</dc:title>
  <dc:creator>Deutscher Wetterdienst</dc:creator>
  <cp:lastModifiedBy>Nutzer</cp:lastModifiedBy>
  <cp:lastPrinted>2014-03-01T07:04:27Z</cp:lastPrinted>
  <dcterms:created xsi:type="dcterms:W3CDTF">2000-04-14T20:13:32Z</dcterms:created>
  <dcterms:modified xsi:type="dcterms:W3CDTF">2015-05-01T12:09:44Z</dcterms:modified>
</cp:coreProperties>
</file>