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3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Sichtst.!$A$1:$J$46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Kurztabelle!$A$1:$W$54</definedName>
    <definedName name="Z_CD48B3E6_EBC6_4457_ACCF_4221FA98FC69_.wvu.PrintArea" localSheetId="2" hidden="1">Sichtst.!$A$1:$J$46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E27" i="1" l="1"/>
  <c r="B41" i="2" l="1"/>
  <c r="N36" i="4" l="1"/>
  <c r="O36" i="4" s="1"/>
  <c r="P36" i="4" l="1"/>
  <c r="Q36" i="4"/>
  <c r="M42" i="2"/>
  <c r="R36" i="4" l="1"/>
  <c r="I33" i="7"/>
  <c r="E17" i="2" l="1"/>
  <c r="E57" i="1" l="1"/>
  <c r="P42" i="2" l="1"/>
  <c r="P29" i="2"/>
  <c r="P17" i="2"/>
  <c r="P44" i="2" l="1"/>
  <c r="F44" i="2"/>
  <c r="F42" i="2"/>
  <c r="F17" i="2"/>
  <c r="I27" i="1" l="1"/>
  <c r="K27" i="1" l="1"/>
  <c r="AA7" i="2" l="1"/>
  <c r="H44" i="2" l="1"/>
  <c r="H57" i="1" l="1"/>
  <c r="G33" i="7" l="1"/>
  <c r="AI9" i="2" l="1"/>
  <c r="AI8" i="2"/>
  <c r="AH8" i="2"/>
  <c r="AI7" i="2"/>
  <c r="AG7" i="2"/>
  <c r="AF7" i="2"/>
  <c r="O51" i="2" l="1"/>
  <c r="B44" i="2"/>
  <c r="B27" i="1" l="1"/>
  <c r="H33" i="7" l="1"/>
  <c r="C33" i="7"/>
  <c r="D33" i="7"/>
  <c r="B33" i="7"/>
  <c r="C6" i="8" l="1"/>
  <c r="C8" i="8"/>
  <c r="C27" i="1" l="1"/>
  <c r="C7" i="8" l="1"/>
  <c r="N44" i="2" l="1"/>
  <c r="M44" i="2"/>
  <c r="G44" i="2"/>
  <c r="C44" i="2"/>
  <c r="D44" i="2"/>
  <c r="E44" i="2"/>
  <c r="V42" i="2"/>
  <c r="N42" i="2"/>
  <c r="H42" i="2"/>
  <c r="G42" i="2"/>
  <c r="C42" i="2"/>
  <c r="D42" i="2"/>
  <c r="E42" i="2"/>
  <c r="B42" i="2"/>
  <c r="S41" i="2"/>
  <c r="T41" i="2"/>
  <c r="U41" i="2"/>
  <c r="R41" i="2"/>
  <c r="L41" i="2"/>
  <c r="I41" i="2"/>
  <c r="C41" i="2"/>
  <c r="D41" i="2"/>
  <c r="E41" i="2"/>
  <c r="B57" i="1" l="1"/>
  <c r="D57" i="1" l="1"/>
  <c r="J57" i="1" l="1"/>
  <c r="B40" i="4" l="1"/>
  <c r="D40" i="4" l="1"/>
  <c r="O44" i="2" l="1"/>
  <c r="D48" i="2"/>
  <c r="O42" i="2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L28" i="2"/>
  <c r="I28" i="2"/>
  <c r="C28" i="2"/>
  <c r="D28" i="2"/>
  <c r="E28" i="2"/>
  <c r="B28" i="2"/>
  <c r="V17" i="2" l="1"/>
  <c r="V44" i="2" s="1"/>
  <c r="N17" i="2"/>
  <c r="O17" i="2"/>
  <c r="M17" i="2"/>
  <c r="C17" i="2"/>
  <c r="D17" i="2"/>
  <c r="G17" i="2"/>
  <c r="H17" i="2"/>
  <c r="B17" i="2"/>
  <c r="S16" i="2"/>
  <c r="T16" i="2"/>
  <c r="U16" i="2"/>
  <c r="R16" i="2"/>
  <c r="L16" i="2"/>
  <c r="I16" i="2"/>
  <c r="C16" i="2"/>
  <c r="D16" i="2"/>
  <c r="E16" i="2"/>
  <c r="B16" i="2"/>
  <c r="B43" i="2" s="1"/>
  <c r="C57" i="1" l="1"/>
  <c r="AC17" i="2" l="1"/>
  <c r="AE24" i="2"/>
  <c r="E40" i="4" l="1"/>
  <c r="F40" i="4"/>
  <c r="G40" i="4"/>
  <c r="E43" i="4" s="1"/>
  <c r="H40" i="4"/>
  <c r="I57" i="1" l="1"/>
  <c r="E43" i="2" l="1"/>
  <c r="J27" i="1" l="1"/>
  <c r="D27" i="1" l="1"/>
  <c r="D10" i="8" l="1"/>
  <c r="D9" i="8"/>
  <c r="D7" i="8"/>
  <c r="E7" i="8" s="1"/>
  <c r="AB7" i="2"/>
  <c r="AC7" i="2"/>
  <c r="AE7" i="2"/>
  <c r="AH7" i="2"/>
  <c r="AA8" i="2"/>
  <c r="AB8" i="2"/>
  <c r="AC8" i="2"/>
  <c r="AE8" i="2"/>
  <c r="AF8" i="2"/>
  <c r="AG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H27" i="1"/>
  <c r="K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I48" i="2" l="1"/>
  <c r="V47" i="2"/>
  <c r="O54" i="2"/>
  <c r="I49" i="2"/>
  <c r="I53" i="2"/>
  <c r="V49" i="2"/>
  <c r="V48" i="2"/>
  <c r="O48" i="2"/>
  <c r="O47" i="2"/>
  <c r="O50" i="2"/>
  <c r="L43" i="2"/>
  <c r="C10" i="8" s="1"/>
  <c r="E10" i="8" s="1"/>
  <c r="P9" i="4"/>
  <c r="Q9" i="4"/>
  <c r="S43" i="2"/>
  <c r="O53" i="2"/>
  <c r="O49" i="2"/>
  <c r="V53" i="2"/>
  <c r="I50" i="2"/>
  <c r="U43" i="2"/>
  <c r="C43" i="2"/>
  <c r="V51" i="2"/>
  <c r="T43" i="2"/>
  <c r="R43" i="2"/>
  <c r="D43" i="2"/>
  <c r="V52" i="2"/>
  <c r="I43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C49" i="2" l="1"/>
  <c r="C9" i="8"/>
  <c r="E9" i="8" s="1"/>
  <c r="R9" i="4"/>
  <c r="C50" i="2"/>
  <c r="C52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40" i="4" l="1"/>
  <c r="E42" i="4" s="1"/>
</calcChain>
</file>

<file path=xl/sharedStrings.xml><?xml version="1.0" encoding="utf-8"?>
<sst xmlns="http://schemas.openxmlformats.org/spreadsheetml/2006/main" count="732" uniqueCount="338">
  <si>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</si>
  <si>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</si>
  <si>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</si>
  <si>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</si>
  <si>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</si>
  <si>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</si>
  <si>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</si>
  <si>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</si>
  <si>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</si>
  <si>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</si>
  <si>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</si>
  <si>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</si>
  <si>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</si>
  <si>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</si>
  <si>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</si>
  <si>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</si>
  <si>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</si>
  <si>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</si>
  <si>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</si>
  <si>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</si>
  <si>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</si>
  <si>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</si>
  <si>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</si>
  <si>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</si>
  <si>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</si>
  <si>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</si>
  <si>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</si>
  <si>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</si>
  <si>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</si>
  <si>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</si>
  <si>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</si>
  <si>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</si>
  <si>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</si>
  <si>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</si>
  <si>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</si>
  <si>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</si>
  <si>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</si>
  <si>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</si>
  <si>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</si>
  <si>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</si>
  <si>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</si>
  <si>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</si>
  <si>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</si>
  <si>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</si>
  <si>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</si>
  <si>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</si>
  <si>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</si>
  <si>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</si>
  <si>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</si>
  <si>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</si>
  <si>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</si>
  <si>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</si>
  <si>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</si>
  <si>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</si>
  <si>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</si>
  <si>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</si>
  <si>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</si>
  <si>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</si>
  <si>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</si>
  <si>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</si>
  <si>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</si>
  <si>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</si>
  <si>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</si>
  <si>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</si>
  <si>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</si>
  <si>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</si>
  <si>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</si>
  <si>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</si>
  <si>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</si>
  <si>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</si>
  <si>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</si>
  <si>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</si>
  <si>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</si>
  <si>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</si>
  <si>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</si>
  <si>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</si>
  <si>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</si>
  <si>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</si>
  <si>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</si>
  <si>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</si>
  <si>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</si>
  <si>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</si>
  <si>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</si>
  <si>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</si>
  <si>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</si>
  <si>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</si>
  <si>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</si>
  <si>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</si>
  <si>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</si>
  <si>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</si>
  <si>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</si>
  <si>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</si>
  <si>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</si>
  <si>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</si>
  <si>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</si>
  <si>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</si>
  <si>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</si>
  <si>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</si>
  <si>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</si>
  <si>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</si>
  <si>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</si>
  <si>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</si>
  <si>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</si>
  <si>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</si>
  <si>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</si>
  <si>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</si>
  <si>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>Su.</t>
  </si>
  <si>
    <t>Anzahl der Nebeltage                  :</t>
  </si>
  <si>
    <t>Anzahl der Tage Sicht &gt;= 50 km :</t>
  </si>
  <si>
    <t>Mittel</t>
  </si>
  <si>
    <t>*</t>
  </si>
  <si>
    <t>Stunde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</si>
  <si>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</si>
  <si>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</si>
  <si>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</si>
  <si>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</si>
  <si>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</si>
  <si>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</si>
  <si>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</si>
  <si>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</si>
  <si>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</si>
  <si>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</si>
  <si>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</si>
  <si>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</si>
  <si>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</si>
  <si>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</si>
  <si>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</si>
  <si>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</si>
  <si>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</si>
  <si>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</si>
  <si>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</si>
  <si>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</si>
  <si>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</si>
  <si>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</si>
  <si>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</si>
  <si>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</si>
  <si>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</si>
  <si>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</si>
  <si>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</si>
  <si>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</si>
  <si>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</si>
  <si>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</si>
  <si>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</si>
  <si>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</si>
  <si>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</si>
  <si>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</si>
  <si>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</si>
  <si>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</si>
  <si>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</si>
  <si>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</si>
  <si>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</si>
  <si>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</si>
  <si>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</si>
  <si>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</si>
  <si>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</si>
  <si>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</si>
  <si>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</si>
  <si>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</si>
  <si>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</si>
  <si>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</si>
  <si>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</si>
  <si>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</si>
  <si>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</si>
  <si>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</si>
  <si>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</si>
  <si>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</si>
  <si>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</si>
  <si>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</si>
  <si>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</si>
  <si>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</si>
  <si>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</si>
  <si>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</si>
  <si>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</si>
  <si>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</si>
  <si>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</si>
  <si>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</si>
  <si>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</si>
  <si>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</si>
  <si>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</si>
  <si>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</si>
  <si>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</si>
  <si>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</si>
  <si>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</si>
  <si>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</si>
  <si>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Wetterstation: Köttewitz</t>
  </si>
  <si>
    <t xml:space="preserve">langj.  Mittel 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</si>
  <si>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</si>
  <si>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</si>
  <si>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</si>
  <si>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</si>
  <si>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Polartag</t>
  </si>
  <si>
    <t>Tropennacht</t>
  </si>
  <si>
    <t>Tage mit Bft 6 /8 eigentlich in 10 min. - Mittel</t>
  </si>
  <si>
    <t>Unter "Tage mit" sind die Angaben Bft 6 &amp; Bft 8 nicht 10 min. - Mittel sonder 2,5 s - Werte.</t>
  </si>
  <si>
    <t>Wenn ein Wert auch mit einem 10 min. - Wert erreicht wird, erfolgt eine rote Markierung.</t>
  </si>
  <si>
    <t xml:space="preserve">XXX </t>
  </si>
  <si>
    <t>RR &gt;=20,0 mm</t>
  </si>
  <si>
    <t>(211 m ü. NHN)</t>
  </si>
  <si>
    <t>*Die Wetterstation kann, durch geographische Hindernisse, nicht die maximal mögliche Sonnenscheindauer aufzeichnen. Es gilt ein Übergangsprozentsatz von: Dez 30 %; Okt/Nov &amp; Jan/Feb 40 %; Mär &amp; Sep 65 %; Apr &amp; Aug 80 %; Mai - Jul 90 %.</t>
  </si>
  <si>
    <t>Dies gilt rückwirkend bis November 2012.</t>
  </si>
  <si>
    <t xml:space="preserve">Erdbodenstatistik </t>
  </si>
  <si>
    <t>Temperatur</t>
  </si>
  <si>
    <t>-10 cm</t>
  </si>
  <si>
    <t>- 20 cm</t>
  </si>
  <si>
    <t>- 35 cm</t>
  </si>
  <si>
    <t>Werte von 7 Uhr/14 Uhr/21 Uhr MEZ</t>
  </si>
  <si>
    <t>0 °C - Grenze</t>
  </si>
  <si>
    <t>5 °C - Grenze</t>
  </si>
  <si>
    <t>10 °C - Grenze</t>
  </si>
  <si>
    <t>15 °C - Grenze</t>
  </si>
  <si>
    <t>20 °C - Grenze</t>
  </si>
  <si>
    <t>5 cm</t>
  </si>
  <si>
    <t>Mit Gelb markiert ist der Temperaturbereich des Erdbodens.</t>
  </si>
  <si>
    <t>Km/h</t>
  </si>
  <si>
    <t xml:space="preserve">Wetterstation: </t>
  </si>
  <si>
    <t>Köttewitz</t>
  </si>
  <si>
    <t>2017</t>
  </si>
  <si>
    <t>29.</t>
  </si>
  <si>
    <t>30.</t>
  </si>
  <si>
    <t>Hellmann</t>
  </si>
  <si>
    <t>200 cm3</t>
  </si>
  <si>
    <t>Dezember</t>
  </si>
  <si>
    <t>31.</t>
  </si>
  <si>
    <t>Dezember 2017</t>
  </si>
  <si>
    <t>.</t>
  </si>
  <si>
    <t>lT</t>
  </si>
  <si>
    <t>l</t>
  </si>
  <si>
    <t>-5,0 °C/1,7 °C/-0,6 °C</t>
  </si>
  <si>
    <t>2,2 °C/2,2 °C/2,2 °C</t>
  </si>
  <si>
    <t>3,3 °C/3,3 °C/2,8 °C</t>
  </si>
  <si>
    <t>5,0 °C/5,0 °C/5,0 °C</t>
  </si>
  <si>
    <t>&lt; 35 &gt; 50 cm</t>
  </si>
  <si>
    <t>-0,6 °C/2,2 °C/-0,6 °C</t>
  </si>
  <si>
    <t>2,2 °C/3,3 °C/2,8 °C</t>
  </si>
  <si>
    <t>2,8 °C/3,3 °C/3,3 °C</t>
  </si>
  <si>
    <t>4,4 °C/4,4 °C/4,4 °C</t>
  </si>
  <si>
    <t>t</t>
  </si>
  <si>
    <t>n</t>
  </si>
  <si>
    <t>&gt; 50 cm</t>
  </si>
  <si>
    <t>-2,2 °C/-1,1 °C/0,0 °C</t>
  </si>
  <si>
    <t>2,2 °C/1,7 °C/1,7 °C</t>
  </si>
  <si>
    <t>2,8 °C/2,8 °C/2,2 °C</t>
  </si>
  <si>
    <t>4,4 °C/4,4 °C/3,9 °C</t>
  </si>
  <si>
    <t>1,7 °C/1,7 °C/1,1 °C</t>
  </si>
  <si>
    <t>2,2 °C/3,3 °C/2,2 °C</t>
  </si>
  <si>
    <t>2,8 °C/3,9 °C/2,8 °C</t>
  </si>
  <si>
    <t>3,9 °C/3,3 °C/3,9 °C</t>
  </si>
  <si>
    <t>3,9 °C/5,6 °C/3,9 °C</t>
  </si>
  <si>
    <t>2,8 °C/4,4 °C/4,4 °C</t>
  </si>
  <si>
    <t>2,8 °C/3,9 °C/4,4 °C</t>
  </si>
  <si>
    <t>3,9 °C/3,9 °C/4,4 °C</t>
  </si>
  <si>
    <t>T Xanthos</t>
  </si>
  <si>
    <t>4,4 °C/5,0 °C/4,4 °C</t>
  </si>
  <si>
    <t>4,4 °C/4,4 °C/5,0 °C</t>
  </si>
  <si>
    <t>-1,1 °C/3,9 °C/0,0 °C</t>
  </si>
  <si>
    <t>3,9 °C/3,9 °C/2,8 °C</t>
  </si>
  <si>
    <t>4,4 °C/3,9 °C/3,3 °C</t>
  </si>
  <si>
    <t>5,0 °C/5,0 °C/4,4 °C</t>
  </si>
  <si>
    <t>4,4 °C/3,3 °C/0,6 °C</t>
  </si>
  <si>
    <t>3,9 °C/3,9 °C/3,3 °C</t>
  </si>
  <si>
    <t>-0,6 °C/1,1 °C/-0,6 °C</t>
  </si>
  <si>
    <t>1,7 °C/2,2 °C/1,7 °C</t>
  </si>
  <si>
    <t>3,9 °C/3,9 °C/3,9 °C</t>
  </si>
  <si>
    <t>T</t>
  </si>
  <si>
    <t>TrW</t>
  </si>
  <si>
    <t>-3,3 °C/0,0 °C/1,7 °C</t>
  </si>
  <si>
    <t>1,1 °C/1,1 °C/1,1 °C</t>
  </si>
  <si>
    <t>3,3 °C/3,3 °C/3,3 °C</t>
  </si>
  <si>
    <t>3,9 °C/5,6 °C/3,3 °C</t>
  </si>
  <si>
    <t>1,7 °C/2,8 °C/3,3 °C</t>
  </si>
  <si>
    <t>2,2 °C/2,8 °C/3,3 °C</t>
  </si>
  <si>
    <t>4,4 °C/4,4 °C/2,2 °C</t>
  </si>
  <si>
    <t>3,3 °C/3,9 °C/3,3 °C</t>
  </si>
  <si>
    <t>T Zubin</t>
  </si>
  <si>
    <t>-2,2 °C/1,1 °C/2,2 °C</t>
  </si>
  <si>
    <t>1,7 °C/1,7 °C/1,7 °C</t>
  </si>
  <si>
    <t>3,9 °C/3,3 °C/3,3 °C</t>
  </si>
  <si>
    <t>0,0 °C/2,8 °C/1,7 °C</t>
  </si>
  <si>
    <t>1,7 °C/2,8 °C/2,2 °C</t>
  </si>
  <si>
    <t>2,2 °C/2,8 °C/2,8 °C</t>
  </si>
  <si>
    <t>NWz</t>
  </si>
  <si>
    <t>1,7 °C/2,8 °C/-1,1 °C</t>
  </si>
  <si>
    <t>2,2 °C/2,8 °C/2,2 °C</t>
  </si>
  <si>
    <t>H Carina</t>
  </si>
  <si>
    <t>-1,1 °C/3,3 °C/1,1 °C</t>
  </si>
  <si>
    <t>1,7 °C/2,2 °C/2,2 °C</t>
  </si>
  <si>
    <t>2,2 °C/2,2 °C/2,8 °C</t>
  </si>
  <si>
    <t>0,6 °C/1,7 °C/-0,6 °C</t>
  </si>
  <si>
    <t>BM</t>
  </si>
  <si>
    <t>-3,9 °C/-1,1 °C/-7,2 °C</t>
  </si>
  <si>
    <t>2,2 °C/2,2 °C/1,7 °C</t>
  </si>
  <si>
    <t>&lt; 7 &gt; 50 cm</t>
  </si>
  <si>
    <t>-2,2 °C/1,1 °C/0,6 °C</t>
  </si>
  <si>
    <t>2,8 °C/2,8 °C/2,8 °C</t>
  </si>
  <si>
    <t>F</t>
  </si>
  <si>
    <t>0,0 °C/1,7 °C/0,0 °C</t>
  </si>
  <si>
    <t>1,1 °C/1,7 °C/1,7 °C</t>
  </si>
  <si>
    <t>1,7 °C/1,7 °C/2,2 °C</t>
  </si>
  <si>
    <t>NWa</t>
  </si>
  <si>
    <t>3,3 °C/6,1 °C/4,4 °C</t>
  </si>
  <si>
    <t>2,2 °C/3,3 °C/3,9 °C</t>
  </si>
  <si>
    <t>2,2 °C/3,3 °C/3,3 °C</t>
  </si>
  <si>
    <t>3,9 °C/5,0 °C/3,3 °C</t>
  </si>
  <si>
    <t>3,3 °C/4,4 °C/3,9 °C</t>
  </si>
  <si>
    <t>3,3 °C/3,9 °C/3,9 °C</t>
  </si>
  <si>
    <t>3,9 °C/8,3 °C/7,8 °C</t>
  </si>
  <si>
    <t>3,9 °C/5,0 °C/5,6 °C</t>
  </si>
  <si>
    <t>3,9 °C/4,4 °C/5,0 °C</t>
  </si>
  <si>
    <t>3,9 °C/4,4 °C/4,4 °C</t>
  </si>
  <si>
    <t>10 cm</t>
  </si>
  <si>
    <t>Wa</t>
  </si>
  <si>
    <t>6,1 °C/10,0 °C/7,8 °C</t>
  </si>
  <si>
    <t>5,0 °C/6,1 °C/6,1 °C</t>
  </si>
  <si>
    <t>5,0 °C/5,6 °C/5,6 °C</t>
  </si>
  <si>
    <t>35 cm</t>
  </si>
  <si>
    <t>6,1 °C/7,8 °C/0,6 °C</t>
  </si>
  <si>
    <t>5,6 °C/6,1 °C/4,4 °C</t>
  </si>
  <si>
    <t>5,6 °C/5,6 °C/5,0 °C</t>
  </si>
  <si>
    <t>5,6 °C/5,6 °C/5,6 °C</t>
  </si>
  <si>
    <t>&lt; 9 &gt; 50 cm</t>
  </si>
  <si>
    <t>T Edilbert</t>
  </si>
  <si>
    <t>-0,6 °C/3,9 °C/1,7 °C</t>
  </si>
  <si>
    <t>2,8 °C/3,9 °C/3,9 °C</t>
  </si>
  <si>
    <t>TrM</t>
  </si>
  <si>
    <t>0,0 °C/2,8 °C/2,2 °C</t>
  </si>
  <si>
    <t>Wz</t>
  </si>
  <si>
    <t>T Gernot</t>
  </si>
  <si>
    <t>2,2 °C/2,8 °C/-0,6 °C</t>
  </si>
  <si>
    <t>0,0 °C/0,6 °C/-2,2 °C</t>
  </si>
  <si>
    <t>2,2 °C/2,8 °C/1,7 °C</t>
  </si>
  <si>
    <t>0,0 °C/2,2 °C/5,6 °C</t>
  </si>
  <si>
    <t>1,1 °C/1,7 °C/2,8 °C</t>
  </si>
  <si>
    <t>T Horst</t>
  </si>
  <si>
    <t>6,1 °C/12,2 °C/6,7 °C</t>
  </si>
  <si>
    <t>4,4 °C/6,1 °C/5,6 °C</t>
  </si>
  <si>
    <t>3,9 °C/5,0 °C/5,0 °C</t>
  </si>
  <si>
    <t>3,3 °C/3,9 °C/4,4 °C</t>
  </si>
  <si>
    <t>&lt; 16 &gt;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</si>
</sst>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2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sz val="16"/>
      <name val="Cambria"/>
      <family val="1"/>
      <scheme val="major"/>
    </font>
    <font>
      <sz val="8"/>
      <name val="Wingdings"/>
      <charset val="2"/>
    </font>
    <font>
      <sz val="10"/>
      <name val="Arial"/>
      <family val="2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7" fillId="5" borderId="0" xfId="0" applyFont="1" applyFill="1"/>
    <xf numFmtId="0" fontId="15" fillId="0" borderId="0" xfId="0" applyFont="1" applyFill="1"/>
    <xf numFmtId="0" fontId="8" fillId="0" borderId="0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26" fillId="4" borderId="38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>
      <alignment horizontal="right" vertical="center"/>
    </xf>
    <xf numFmtId="49" fontId="11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/>
    </xf>
    <xf numFmtId="164" fontId="15" fillId="0" borderId="26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/>
    </xf>
    <xf numFmtId="0" fontId="8" fillId="3" borderId="8" xfId="0" quotePrefix="1" applyFont="1" applyFill="1" applyBorder="1" applyAlignment="1" applyProtection="1">
      <alignment horizontal="center"/>
    </xf>
    <xf numFmtId="49" fontId="26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49" fontId="26" fillId="2" borderId="42" xfId="0" applyNumberFormat="1" applyFont="1" applyFill="1" applyBorder="1" applyAlignment="1">
      <alignment horizontal="center" vertical="center"/>
    </xf>
    <xf numFmtId="49" fontId="26" fillId="2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6" fillId="2" borderId="33" xfId="0" applyNumberFormat="1" applyFont="1" applyFill="1" applyBorder="1" applyAlignment="1">
      <alignment horizontal="center" vertical="center" wrapText="1"/>
    </xf>
    <xf numFmtId="49" fontId="26" fillId="2" borderId="3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49" fontId="26" fillId="0" borderId="0" xfId="0" applyNumberFormat="1" applyFont="1" applyFill="1" applyBorder="1"/>
    <xf numFmtId="49" fontId="26" fillId="0" borderId="0" xfId="0" applyNumberFormat="1" applyFont="1" applyFill="1" applyBorder="1" applyAlignment="1" applyProtection="1">
      <alignment horizontal="center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/>
    <xf numFmtId="49" fontId="0" fillId="0" borderId="0" xfId="0" applyNumberFormat="1"/>
    <xf numFmtId="49" fontId="8" fillId="0" borderId="0" xfId="0" applyNumberFormat="1" applyFont="1" applyFill="1" applyBorder="1"/>
    <xf numFmtId="49" fontId="11" fillId="0" borderId="0" xfId="0" applyNumberFormat="1" applyFont="1" applyFill="1" applyBorder="1"/>
    <xf numFmtId="49" fontId="8" fillId="0" borderId="0" xfId="0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0" fontId="9" fillId="2" borderId="7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9" fillId="0" borderId="1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/>
    <xf numFmtId="0" fontId="14" fillId="0" borderId="0" xfId="0" applyNumberFormat="1" applyFont="1" applyAlignment="1" applyProtection="1">
      <protection locked="0"/>
    </xf>
    <xf numFmtId="0" fontId="15" fillId="0" borderId="0" xfId="0" applyNumberFormat="1" applyFont="1" applyAlignment="1" applyProtection="1">
      <protection locked="0"/>
    </xf>
    <xf numFmtId="1" fontId="28" fillId="0" borderId="2" xfId="0" applyNumberFormat="1" applyFont="1" applyFill="1" applyBorder="1" applyAlignment="1" applyProtection="1">
      <alignment horizontal="center"/>
      <protection locked="0"/>
    </xf>
    <xf numFmtId="0" fontId="28" fillId="0" borderId="2" xfId="0" applyNumberFormat="1" applyFont="1" applyFill="1" applyBorder="1" applyAlignment="1" applyProtection="1">
      <alignment horizontal="center"/>
      <protection locked="0"/>
    </xf>
    <xf numFmtId="0" fontId="9" fillId="2" borderId="46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>
      <alignment horizontal="right"/>
    </xf>
    <xf numFmtId="49" fontId="8" fillId="6" borderId="8" xfId="0" quotePrefix="1" applyNumberFormat="1" applyFont="1" applyFill="1" applyBorder="1" applyAlignment="1" applyProtection="1">
      <alignment horizontal="center"/>
      <protection locked="0"/>
    </xf>
    <xf numFmtId="49" fontId="8" fillId="6" borderId="8" xfId="0" applyNumberFormat="1" applyFont="1" applyFill="1" applyBorder="1" applyAlignment="1" applyProtection="1">
      <alignment horizontal="center"/>
    </xf>
    <xf numFmtId="49" fontId="8" fillId="6" borderId="41" xfId="0" applyNumberFormat="1" applyFont="1" applyFill="1" applyBorder="1" applyAlignment="1" applyProtection="1">
      <alignment horizontal="center"/>
    </xf>
    <xf numFmtId="49" fontId="8" fillId="6" borderId="45" xfId="0" applyNumberFormat="1" applyFont="1" applyFill="1" applyBorder="1" applyAlignment="1" applyProtection="1">
      <alignment horizontal="center"/>
    </xf>
    <xf numFmtId="49" fontId="8" fillId="6" borderId="8" xfId="0" applyNumberFormat="1" applyFont="1" applyFill="1" applyBorder="1" applyAlignment="1" applyProtection="1">
      <alignment horizontal="center"/>
      <protection locked="0"/>
    </xf>
    <xf numFmtId="49" fontId="8" fillId="6" borderId="41" xfId="0" quotePrefix="1" applyNumberFormat="1" applyFont="1" applyFill="1" applyBorder="1" applyAlignment="1" applyProtection="1">
      <alignment horizontal="center"/>
    </xf>
    <xf numFmtId="49" fontId="8" fillId="6" borderId="48" xfId="0" applyNumberFormat="1" applyFont="1" applyFill="1" applyBorder="1" applyAlignment="1" applyProtection="1">
      <alignment horizontal="center"/>
      <protection locked="0"/>
    </xf>
    <xf numFmtId="49" fontId="8" fillId="6" borderId="25" xfId="0" applyNumberFormat="1" applyFont="1" applyFill="1" applyBorder="1" applyAlignment="1" applyProtection="1">
      <alignment horizontal="center"/>
      <protection locked="0"/>
    </xf>
    <xf numFmtId="49" fontId="8" fillId="6" borderId="25" xfId="0" applyNumberFormat="1" applyFont="1" applyFill="1" applyBorder="1" applyAlignment="1" applyProtection="1">
      <alignment horizontal="center"/>
    </xf>
    <xf numFmtId="49" fontId="8" fillId="6" borderId="24" xfId="0" applyNumberFormat="1" applyFont="1" applyFill="1" applyBorder="1" applyAlignment="1" applyProtection="1">
      <alignment horizontal="center"/>
    </xf>
    <xf numFmtId="49" fontId="8" fillId="6" borderId="49" xfId="0" applyNumberFormat="1" applyFont="1" applyFill="1" applyBorder="1" applyAlignment="1" applyProtection="1">
      <alignment horizontal="center"/>
    </xf>
    <xf numFmtId="0" fontId="9" fillId="2" borderId="50" xfId="0" applyFont="1" applyFill="1" applyBorder="1" applyAlignment="1">
      <alignment horizontal="right"/>
    </xf>
    <xf numFmtId="49" fontId="8" fillId="6" borderId="51" xfId="0" applyNumberFormat="1" applyFont="1" applyFill="1" applyBorder="1" applyAlignment="1" applyProtection="1">
      <alignment horizontal="center"/>
      <protection locked="0"/>
    </xf>
    <xf numFmtId="49" fontId="8" fillId="6" borderId="52" xfId="0" applyNumberFormat="1" applyFont="1" applyFill="1" applyBorder="1" applyAlignment="1" applyProtection="1">
      <alignment horizontal="center"/>
      <protection locked="0"/>
    </xf>
    <xf numFmtId="49" fontId="8" fillId="6" borderId="52" xfId="0" applyNumberFormat="1" applyFont="1" applyFill="1" applyBorder="1" applyAlignment="1" applyProtection="1">
      <alignment horizontal="center"/>
    </xf>
    <xf numFmtId="49" fontId="8" fillId="6" borderId="53" xfId="0" applyNumberFormat="1" applyFont="1" applyFill="1" applyBorder="1" applyAlignment="1" applyProtection="1">
      <alignment horizontal="center"/>
    </xf>
    <xf numFmtId="49" fontId="8" fillId="6" borderId="54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49" fontId="8" fillId="6" borderId="3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 vertical="center"/>
    </xf>
    <xf numFmtId="49" fontId="8" fillId="6" borderId="57" xfId="0" applyNumberFormat="1" applyFont="1" applyFill="1" applyBorder="1" applyAlignment="1" applyProtection="1">
      <alignment horizontal="center"/>
      <protection locked="0"/>
    </xf>
    <xf numFmtId="49" fontId="8" fillId="6" borderId="56" xfId="0" applyNumberFormat="1" applyFont="1" applyFill="1" applyBorder="1" applyAlignment="1" applyProtection="1">
      <alignment horizontal="center"/>
      <protection locked="0"/>
    </xf>
    <xf numFmtId="164" fontId="9" fillId="0" borderId="37" xfId="0" applyNumberFormat="1" applyFont="1" applyFill="1" applyBorder="1" applyAlignment="1" applyProtection="1">
      <alignment horizontal="center"/>
      <protection hidden="1"/>
    </xf>
    <xf numFmtId="0" fontId="9" fillId="2" borderId="59" xfId="0" applyFont="1" applyFill="1" applyBorder="1" applyAlignment="1">
      <alignment horizontal="right"/>
    </xf>
    <xf numFmtId="49" fontId="8" fillId="6" borderId="60" xfId="0" applyNumberFormat="1" applyFont="1" applyFill="1" applyBorder="1" applyAlignment="1" applyProtection="1">
      <alignment horizontal="center"/>
      <protection locked="0"/>
    </xf>
    <xf numFmtId="49" fontId="8" fillId="6" borderId="29" xfId="0" applyNumberFormat="1" applyFont="1" applyFill="1" applyBorder="1" applyAlignment="1" applyProtection="1">
      <alignment horizontal="center"/>
      <protection locked="0"/>
    </xf>
    <xf numFmtId="49" fontId="8" fillId="6" borderId="29" xfId="0" applyNumberFormat="1" applyFont="1" applyFill="1" applyBorder="1" applyAlignment="1" applyProtection="1">
      <alignment horizontal="center"/>
    </xf>
    <xf numFmtId="49" fontId="8" fillId="6" borderId="28" xfId="0" applyNumberFormat="1" applyFont="1" applyFill="1" applyBorder="1" applyAlignment="1" applyProtection="1">
      <alignment horizontal="center"/>
    </xf>
    <xf numFmtId="49" fontId="8" fillId="6" borderId="61" xfId="0" applyNumberFormat="1" applyFont="1" applyFill="1" applyBorder="1" applyAlignment="1" applyProtection="1">
      <alignment horizontal="center"/>
    </xf>
    <xf numFmtId="49" fontId="8" fillId="6" borderId="62" xfId="0" applyNumberFormat="1" applyFont="1" applyFill="1" applyBorder="1" applyAlignment="1" applyProtection="1">
      <alignment horizontal="center"/>
      <protection locked="0"/>
    </xf>
    <xf numFmtId="49" fontId="8" fillId="6" borderId="18" xfId="0" applyNumberFormat="1" applyFont="1" applyFill="1" applyBorder="1" applyAlignment="1" applyProtection="1">
      <alignment horizontal="center"/>
      <protection locked="0"/>
    </xf>
    <xf numFmtId="49" fontId="8" fillId="7" borderId="8" xfId="0" applyNumberFormat="1" applyFont="1" applyFill="1" applyBorder="1" applyAlignment="1" applyProtection="1">
      <alignment horizontal="center"/>
      <protection locked="0"/>
    </xf>
    <xf numFmtId="1" fontId="30" fillId="0" borderId="3" xfId="0" applyNumberFormat="1" applyFont="1" applyFill="1" applyBorder="1" applyAlignment="1" applyProtection="1">
      <alignment horizontal="center"/>
      <protection locked="0"/>
    </xf>
    <xf numFmtId="164" fontId="30" fillId="0" borderId="2" xfId="0" applyNumberFormat="1" applyFont="1" applyFill="1" applyBorder="1" applyAlignment="1" applyProtection="1">
      <alignment horizontal="center"/>
      <protection hidden="1"/>
    </xf>
    <xf numFmtId="0" fontId="30" fillId="0" borderId="2" xfId="0" applyFont="1" applyFill="1" applyBorder="1" applyAlignment="1" applyProtection="1">
      <alignment horizontal="center"/>
      <protection hidden="1"/>
    </xf>
    <xf numFmtId="164" fontId="31" fillId="0" borderId="2" xfId="0" applyNumberFormat="1" applyFont="1" applyFill="1" applyBorder="1" applyAlignment="1" applyProtection="1">
      <alignment horizontal="center"/>
      <protection hidden="1"/>
    </xf>
    <xf numFmtId="1" fontId="31" fillId="0" borderId="2" xfId="0" applyNumberFormat="1" applyFont="1" applyFill="1" applyBorder="1" applyAlignment="1" applyProtection="1">
      <alignment horizontal="center"/>
      <protection hidden="1"/>
    </xf>
    <xf numFmtId="0" fontId="31" fillId="0" borderId="2" xfId="0" applyFont="1" applyFill="1" applyBorder="1" applyAlignment="1" applyProtection="1">
      <alignment horizontal="center"/>
      <protection hidden="1"/>
    </xf>
    <xf numFmtId="1" fontId="30" fillId="0" borderId="2" xfId="0" applyNumberFormat="1" applyFont="1" applyFill="1" applyBorder="1" applyAlignment="1" applyProtection="1">
      <alignment horizontal="center"/>
      <protection hidden="1"/>
    </xf>
    <xf numFmtId="1" fontId="31" fillId="0" borderId="3" xfId="0" applyNumberFormat="1" applyFont="1" applyFill="1" applyBorder="1" applyAlignment="1" applyProtection="1">
      <alignment horizontal="center"/>
      <protection hidden="1"/>
    </xf>
    <xf numFmtId="1" fontId="31" fillId="0" borderId="13" xfId="0" applyNumberFormat="1" applyFont="1" applyFill="1" applyBorder="1" applyAlignment="1" applyProtection="1">
      <alignment horizontal="center"/>
      <protection locked="0"/>
    </xf>
    <xf numFmtId="0" fontId="10" fillId="8" borderId="24" xfId="0" applyFont="1" applyFill="1" applyBorder="1"/>
    <xf numFmtId="164" fontId="10" fillId="8" borderId="25" xfId="0" applyNumberFormat="1" applyFont="1" applyFill="1" applyBorder="1" applyAlignment="1">
      <alignment horizontal="center"/>
    </xf>
    <xf numFmtId="164" fontId="16" fillId="8" borderId="25" xfId="0" applyNumberFormat="1" applyFont="1" applyFill="1" applyBorder="1" applyAlignment="1">
      <alignment horizontal="center"/>
    </xf>
    <xf numFmtId="164" fontId="10" fillId="8" borderId="26" xfId="0" applyNumberFormat="1" applyFont="1" applyFill="1" applyBorder="1" applyAlignment="1">
      <alignment horizontal="right"/>
    </xf>
    <xf numFmtId="0" fontId="16" fillId="8" borderId="27" xfId="0" applyFont="1" applyFill="1" applyBorder="1"/>
    <xf numFmtId="0" fontId="10" fillId="9" borderId="24" xfId="0" applyFont="1" applyFill="1" applyBorder="1"/>
    <xf numFmtId="164" fontId="10" fillId="9" borderId="25" xfId="0" applyNumberFormat="1" applyFont="1" applyFill="1" applyBorder="1" applyAlignment="1">
      <alignment horizontal="center"/>
    </xf>
    <xf numFmtId="164" fontId="16" fillId="9" borderId="25" xfId="0" applyNumberFormat="1" applyFont="1" applyFill="1" applyBorder="1" applyAlignment="1">
      <alignment horizontal="center"/>
    </xf>
    <xf numFmtId="164" fontId="10" fillId="9" borderId="26" xfId="0" applyNumberFormat="1" applyFont="1" applyFill="1" applyBorder="1" applyAlignment="1">
      <alignment horizontal="right"/>
    </xf>
    <xf numFmtId="0" fontId="16" fillId="9" borderId="27" xfId="0" applyFont="1" applyFill="1" applyBorder="1"/>
    <xf numFmtId="49" fontId="8" fillId="7" borderId="58" xfId="0" applyNumberFormat="1" applyFont="1" applyFill="1" applyBorder="1" applyAlignment="1" applyProtection="1">
      <alignment horizontal="center"/>
      <protection locked="0"/>
    </xf>
    <xf numFmtId="49" fontId="8" fillId="7" borderId="55" xfId="0" applyNumberFormat="1" applyFont="1" applyFill="1" applyBorder="1" applyAlignment="1" applyProtection="1">
      <alignment horizontal="center"/>
      <protection locked="0"/>
    </xf>
    <xf numFmtId="0" fontId="10" fillId="10" borderId="24" xfId="0" applyFont="1" applyFill="1" applyBorder="1"/>
    <xf numFmtId="164" fontId="10" fillId="10" borderId="25" xfId="0" applyNumberFormat="1" applyFont="1" applyFill="1" applyBorder="1" applyAlignment="1">
      <alignment horizontal="center"/>
    </xf>
    <xf numFmtId="164" fontId="16" fillId="10" borderId="25" xfId="0" applyNumberFormat="1" applyFont="1" applyFill="1" applyBorder="1" applyAlignment="1">
      <alignment horizontal="center"/>
    </xf>
    <xf numFmtId="164" fontId="10" fillId="10" borderId="26" xfId="0" applyNumberFormat="1" applyFont="1" applyFill="1" applyBorder="1" applyAlignment="1">
      <alignment horizontal="right"/>
    </xf>
    <xf numFmtId="0" fontId="16" fillId="10" borderId="27" xfId="0" applyFont="1" applyFill="1" applyBorder="1"/>
    <xf numFmtId="0" fontId="10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49" fontId="26" fillId="2" borderId="33" xfId="0" applyNumberFormat="1" applyFont="1" applyFill="1" applyBorder="1" applyAlignment="1">
      <alignment horizontal="center" vertical="center"/>
    </xf>
    <xf numFmtId="49" fontId="26" fillId="2" borderId="34" xfId="0" applyNumberFormat="1" applyFont="1" applyFill="1" applyBorder="1" applyAlignment="1">
      <alignment horizontal="center" vertical="center"/>
    </xf>
    <xf numFmtId="49" fontId="26" fillId="2" borderId="32" xfId="0" applyNumberFormat="1" applyFont="1" applyFill="1" applyBorder="1" applyAlignment="1">
      <alignment horizontal="center" vertical="center"/>
    </xf>
    <xf numFmtId="49" fontId="26" fillId="2" borderId="16" xfId="0" applyNumberFormat="1" applyFont="1" applyFill="1" applyBorder="1" applyAlignment="1">
      <alignment horizontal="center" vertical="center"/>
    </xf>
    <xf numFmtId="49" fontId="26" fillId="2" borderId="43" xfId="0" applyNumberFormat="1" applyFont="1" applyFill="1" applyBorder="1" applyAlignment="1">
      <alignment horizontal="center" vertical="center"/>
    </xf>
    <xf numFmtId="49" fontId="26" fillId="2" borderId="44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49" fontId="26" fillId="2" borderId="39" xfId="0" applyNumberFormat="1" applyFont="1" applyFill="1" applyBorder="1" applyAlignment="1">
      <alignment horizontal="center" vertical="center"/>
    </xf>
    <xf numFmtId="49" fontId="26" fillId="2" borderId="4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39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FF0066"/>
      <color rgb="FF0000FF"/>
      <color rgb="FFFFFFCC"/>
      <color rgb="FF00F2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'Daten für Diagr.'!$E$2:$E$32</c:f>
              <c:numCache>
                <c:formatCode>0.0</c:formatCode>
                <c:ptCount val="31"/>
                <c:pt idx="2">
                  <c:v>2.7</c:v>
                </c:pt>
                <c:pt idx="3">
                  <c:v>13</c:v>
                </c:pt>
                <c:pt idx="4">
                  <c:v>0.6</c:v>
                </c:pt>
                <c:pt idx="7">
                  <c:v>0.8</c:v>
                </c:pt>
                <c:pt idx="8">
                  <c:v>0.2</c:v>
                </c:pt>
                <c:pt idx="9">
                  <c:v>0.4</c:v>
                </c:pt>
                <c:pt idx="10">
                  <c:v>0.1</c:v>
                </c:pt>
                <c:pt idx="12">
                  <c:v>1</c:v>
                </c:pt>
                <c:pt idx="13">
                  <c:v>1.7</c:v>
                </c:pt>
                <c:pt idx="14">
                  <c:v>3.5</c:v>
                </c:pt>
                <c:pt idx="15">
                  <c:v>3.8</c:v>
                </c:pt>
                <c:pt idx="16">
                  <c:v>3</c:v>
                </c:pt>
                <c:pt idx="18">
                  <c:v>2</c:v>
                </c:pt>
                <c:pt idx="19">
                  <c:v>0.5</c:v>
                </c:pt>
                <c:pt idx="20">
                  <c:v>1.4</c:v>
                </c:pt>
                <c:pt idx="21">
                  <c:v>0.1</c:v>
                </c:pt>
                <c:pt idx="25">
                  <c:v>0.7</c:v>
                </c:pt>
                <c:pt idx="26">
                  <c:v>2.5</c:v>
                </c:pt>
                <c:pt idx="27">
                  <c:v>5.9</c:v>
                </c:pt>
                <c:pt idx="29">
                  <c:v>2.2000000000000002</c:v>
                </c:pt>
                <c:pt idx="3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5129472"/>
        <c:axId val="87248896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Diagr.'!$F$2:$F$32</c:f>
              <c:numCache>
                <c:formatCode>0</c:formatCode>
                <c:ptCount val="31"/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50432"/>
        <c:axId val="87251968"/>
      </c:lineChart>
      <c:dateAx>
        <c:axId val="851294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72488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24889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5129472"/>
        <c:crosses val="autoZero"/>
        <c:crossBetween val="between"/>
      </c:valAx>
      <c:catAx>
        <c:axId val="87250432"/>
        <c:scaling>
          <c:orientation val="minMax"/>
        </c:scaling>
        <c:delete val="1"/>
        <c:axPos val="b"/>
        <c:majorTickMark val="out"/>
        <c:minorTickMark val="none"/>
        <c:tickLblPos val="nextTo"/>
        <c:crossAx val="87251968"/>
        <c:crosses val="autoZero"/>
        <c:auto val="1"/>
        <c:lblAlgn val="ctr"/>
        <c:lblOffset val="100"/>
        <c:noMultiLvlLbl val="0"/>
      </c:catAx>
      <c:valAx>
        <c:axId val="87251968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7250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2.2000000000000002</c:v>
                </c:pt>
                <c:pt idx="1">
                  <c:v>2.2000000000000002</c:v>
                </c:pt>
                <c:pt idx="2">
                  <c:v>1.3</c:v>
                </c:pt>
                <c:pt idx="3">
                  <c:v>3.8</c:v>
                </c:pt>
                <c:pt idx="4">
                  <c:v>6.3</c:v>
                </c:pt>
                <c:pt idx="5">
                  <c:v>5.7</c:v>
                </c:pt>
                <c:pt idx="6">
                  <c:v>9.1999999999999993</c:v>
                </c:pt>
                <c:pt idx="7">
                  <c:v>8.4</c:v>
                </c:pt>
                <c:pt idx="8">
                  <c:v>2.4</c:v>
                </c:pt>
                <c:pt idx="9">
                  <c:v>5.0999999999999996</c:v>
                </c:pt>
                <c:pt idx="10">
                  <c:v>7.1</c:v>
                </c:pt>
                <c:pt idx="11">
                  <c:v>7.3</c:v>
                </c:pt>
                <c:pt idx="12">
                  <c:v>3.6</c:v>
                </c:pt>
                <c:pt idx="13">
                  <c:v>5.4</c:v>
                </c:pt>
                <c:pt idx="14">
                  <c:v>3.8</c:v>
                </c:pt>
                <c:pt idx="15">
                  <c:v>3</c:v>
                </c:pt>
                <c:pt idx="16">
                  <c:v>2.5</c:v>
                </c:pt>
                <c:pt idx="17">
                  <c:v>1.3</c:v>
                </c:pt>
                <c:pt idx="18">
                  <c:v>1.6</c:v>
                </c:pt>
                <c:pt idx="19">
                  <c:v>2.9</c:v>
                </c:pt>
                <c:pt idx="20">
                  <c:v>6.5</c:v>
                </c:pt>
                <c:pt idx="21">
                  <c:v>6.4</c:v>
                </c:pt>
                <c:pt idx="22">
                  <c:v>8.9</c:v>
                </c:pt>
                <c:pt idx="23">
                  <c:v>9.6999999999999993</c:v>
                </c:pt>
                <c:pt idx="24">
                  <c:v>8.6999999999999993</c:v>
                </c:pt>
                <c:pt idx="25">
                  <c:v>7.8</c:v>
                </c:pt>
                <c:pt idx="26">
                  <c:v>3.2</c:v>
                </c:pt>
                <c:pt idx="27">
                  <c:v>3.7</c:v>
                </c:pt>
                <c:pt idx="28">
                  <c:v>3</c:v>
                </c:pt>
                <c:pt idx="29">
                  <c:v>10.3</c:v>
                </c:pt>
                <c:pt idx="30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-0.3</c:v>
                </c:pt>
                <c:pt idx="1">
                  <c:v>0.7</c:v>
                </c:pt>
                <c:pt idx="2">
                  <c:v>-0.1</c:v>
                </c:pt>
                <c:pt idx="3">
                  <c:v>2.2999999999999998</c:v>
                </c:pt>
                <c:pt idx="4">
                  <c:v>4.8</c:v>
                </c:pt>
                <c:pt idx="5">
                  <c:v>5.4</c:v>
                </c:pt>
                <c:pt idx="6">
                  <c:v>4.4000000000000004</c:v>
                </c:pt>
                <c:pt idx="7">
                  <c:v>4.5999999999999996</c:v>
                </c:pt>
                <c:pt idx="8">
                  <c:v>0.9</c:v>
                </c:pt>
                <c:pt idx="9">
                  <c:v>0.2</c:v>
                </c:pt>
                <c:pt idx="10">
                  <c:v>5.8</c:v>
                </c:pt>
                <c:pt idx="11">
                  <c:v>4.8</c:v>
                </c:pt>
                <c:pt idx="12">
                  <c:v>1.9</c:v>
                </c:pt>
                <c:pt idx="13">
                  <c:v>3.5</c:v>
                </c:pt>
                <c:pt idx="14">
                  <c:v>2.1</c:v>
                </c:pt>
                <c:pt idx="15">
                  <c:v>1.2</c:v>
                </c:pt>
                <c:pt idx="16">
                  <c:v>0.8</c:v>
                </c:pt>
                <c:pt idx="17">
                  <c:v>-1.8</c:v>
                </c:pt>
                <c:pt idx="18">
                  <c:v>-0.6</c:v>
                </c:pt>
                <c:pt idx="19">
                  <c:v>1</c:v>
                </c:pt>
                <c:pt idx="20">
                  <c:v>4.8</c:v>
                </c:pt>
                <c:pt idx="21">
                  <c:v>5</c:v>
                </c:pt>
                <c:pt idx="22">
                  <c:v>6.8</c:v>
                </c:pt>
                <c:pt idx="23">
                  <c:v>8.6999999999999993</c:v>
                </c:pt>
                <c:pt idx="24">
                  <c:v>5.4</c:v>
                </c:pt>
                <c:pt idx="25">
                  <c:v>3.7</c:v>
                </c:pt>
                <c:pt idx="26">
                  <c:v>1.9</c:v>
                </c:pt>
                <c:pt idx="27">
                  <c:v>2.6</c:v>
                </c:pt>
                <c:pt idx="28">
                  <c:v>0.6</c:v>
                </c:pt>
                <c:pt idx="29">
                  <c:v>2.7</c:v>
                </c:pt>
                <c:pt idx="30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-2.8</c:v>
                </c:pt>
                <c:pt idx="1">
                  <c:v>-0.4</c:v>
                </c:pt>
                <c:pt idx="2">
                  <c:v>-1.6</c:v>
                </c:pt>
                <c:pt idx="3">
                  <c:v>0.7</c:v>
                </c:pt>
                <c:pt idx="4">
                  <c:v>2.9</c:v>
                </c:pt>
                <c:pt idx="5">
                  <c:v>5.2</c:v>
                </c:pt>
                <c:pt idx="6">
                  <c:v>0.9</c:v>
                </c:pt>
                <c:pt idx="7">
                  <c:v>1.4</c:v>
                </c:pt>
                <c:pt idx="8">
                  <c:v>-0.1</c:v>
                </c:pt>
                <c:pt idx="9">
                  <c:v>-1.7</c:v>
                </c:pt>
                <c:pt idx="10">
                  <c:v>2.6</c:v>
                </c:pt>
                <c:pt idx="11">
                  <c:v>3.1</c:v>
                </c:pt>
                <c:pt idx="12">
                  <c:v>-0.5</c:v>
                </c:pt>
                <c:pt idx="13">
                  <c:v>2.1</c:v>
                </c:pt>
                <c:pt idx="14">
                  <c:v>0.2</c:v>
                </c:pt>
                <c:pt idx="15">
                  <c:v>-0.9</c:v>
                </c:pt>
                <c:pt idx="16">
                  <c:v>-0.5</c:v>
                </c:pt>
                <c:pt idx="17">
                  <c:v>-5.3</c:v>
                </c:pt>
                <c:pt idx="18">
                  <c:v>-4.4000000000000004</c:v>
                </c:pt>
                <c:pt idx="19">
                  <c:v>-0.1</c:v>
                </c:pt>
                <c:pt idx="20">
                  <c:v>0.9</c:v>
                </c:pt>
                <c:pt idx="21">
                  <c:v>3.8</c:v>
                </c:pt>
                <c:pt idx="22">
                  <c:v>2.7</c:v>
                </c:pt>
                <c:pt idx="23">
                  <c:v>8</c:v>
                </c:pt>
                <c:pt idx="24">
                  <c:v>0.7</c:v>
                </c:pt>
                <c:pt idx="25">
                  <c:v>1</c:v>
                </c:pt>
                <c:pt idx="26">
                  <c:v>-0.1</c:v>
                </c:pt>
                <c:pt idx="27">
                  <c:v>0.7</c:v>
                </c:pt>
                <c:pt idx="28">
                  <c:v>-2.1</c:v>
                </c:pt>
                <c:pt idx="29">
                  <c:v>-2</c:v>
                </c:pt>
                <c:pt idx="30">
                  <c:v>7.8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'Daten für Diagr.'!$I$2:$I$32</c:f>
              <c:numCache>
                <c:formatCode>General</c:formatCode>
                <c:ptCount val="31"/>
                <c:pt idx="0">
                  <c:v>2.1</c:v>
                </c:pt>
                <c:pt idx="1">
                  <c:v>2</c:v>
                </c:pt>
                <c:pt idx="2">
                  <c:v>1.9</c:v>
                </c:pt>
                <c:pt idx="3">
                  <c:v>1.8</c:v>
                </c:pt>
                <c:pt idx="4">
                  <c:v>1.75</c:v>
                </c:pt>
                <c:pt idx="5">
                  <c:v>1.65</c:v>
                </c:pt>
                <c:pt idx="6">
                  <c:v>1.6</c:v>
                </c:pt>
                <c:pt idx="7">
                  <c:v>1.55</c:v>
                </c:pt>
                <c:pt idx="8">
                  <c:v>1.5</c:v>
                </c:pt>
                <c:pt idx="9">
                  <c:v>1.4</c:v>
                </c:pt>
                <c:pt idx="10">
                  <c:v>1.35</c:v>
                </c:pt>
                <c:pt idx="11">
                  <c:v>1.3</c:v>
                </c:pt>
                <c:pt idx="12">
                  <c:v>1.25</c:v>
                </c:pt>
                <c:pt idx="13">
                  <c:v>1.1499999999999999</c:v>
                </c:pt>
                <c:pt idx="14">
                  <c:v>1.1000000000000001</c:v>
                </c:pt>
                <c:pt idx="15">
                  <c:v>1.05</c:v>
                </c:pt>
                <c:pt idx="16">
                  <c:v>1</c:v>
                </c:pt>
                <c:pt idx="17">
                  <c:v>0.95</c:v>
                </c:pt>
                <c:pt idx="18">
                  <c:v>0.9</c:v>
                </c:pt>
                <c:pt idx="19">
                  <c:v>0.85</c:v>
                </c:pt>
                <c:pt idx="20">
                  <c:v>0.8</c:v>
                </c:pt>
                <c:pt idx="21">
                  <c:v>0.8</c:v>
                </c:pt>
                <c:pt idx="22">
                  <c:v>0.75</c:v>
                </c:pt>
                <c:pt idx="23">
                  <c:v>0.6</c:v>
                </c:pt>
                <c:pt idx="24">
                  <c:v>0.6</c:v>
                </c:pt>
                <c:pt idx="25">
                  <c:v>0.55000000000000004</c:v>
                </c:pt>
                <c:pt idx="26">
                  <c:v>0.5</c:v>
                </c:pt>
                <c:pt idx="27">
                  <c:v>0.45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86912"/>
        <c:axId val="87288448"/>
      </c:lineChart>
      <c:dateAx>
        <c:axId val="8728691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7288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288448"/>
        <c:scaling>
          <c:orientation val="minMax"/>
          <c:max val="15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7286912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'Daten für Diagr.'!$G$2:$G$32</c:f>
              <c:numCache>
                <c:formatCode>0.0</c:formatCode>
                <c:ptCount val="31"/>
                <c:pt idx="0">
                  <c:v>1</c:v>
                </c:pt>
                <c:pt idx="2">
                  <c:v>1.4</c:v>
                </c:pt>
                <c:pt idx="6">
                  <c:v>1.4</c:v>
                </c:pt>
                <c:pt idx="7">
                  <c:v>1.2</c:v>
                </c:pt>
                <c:pt idx="8">
                  <c:v>0.1</c:v>
                </c:pt>
                <c:pt idx="9">
                  <c:v>0.1</c:v>
                </c:pt>
                <c:pt idx="12">
                  <c:v>0.5</c:v>
                </c:pt>
                <c:pt idx="13">
                  <c:v>0.4</c:v>
                </c:pt>
                <c:pt idx="14">
                  <c:v>0.2</c:v>
                </c:pt>
                <c:pt idx="17">
                  <c:v>1.2</c:v>
                </c:pt>
                <c:pt idx="19">
                  <c:v>0.3</c:v>
                </c:pt>
                <c:pt idx="22">
                  <c:v>0.2</c:v>
                </c:pt>
                <c:pt idx="23">
                  <c:v>0.3</c:v>
                </c:pt>
                <c:pt idx="25">
                  <c:v>0.5</c:v>
                </c:pt>
                <c:pt idx="28">
                  <c:v>0.5</c:v>
                </c:pt>
                <c:pt idx="3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7597440"/>
        <c:axId val="87598976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</c:numCache>
            </c:numRef>
          </c:cat>
          <c:val>
            <c:numRef>
              <c:f>'Daten für Diagr.'!$H$2:$H$32</c:f>
              <c:numCache>
                <c:formatCode>0.0</c:formatCode>
                <c:ptCount val="31"/>
                <c:pt idx="0">
                  <c:v>1017.1</c:v>
                </c:pt>
                <c:pt idx="1">
                  <c:v>1026.5</c:v>
                </c:pt>
                <c:pt idx="2">
                  <c:v>1022.6</c:v>
                </c:pt>
                <c:pt idx="3">
                  <c:v>1024.2</c:v>
                </c:pt>
                <c:pt idx="4">
                  <c:v>1029.0999999999999</c:v>
                </c:pt>
                <c:pt idx="5">
                  <c:v>1027.9000000000001</c:v>
                </c:pt>
                <c:pt idx="6">
                  <c:v>1015.4</c:v>
                </c:pt>
                <c:pt idx="7">
                  <c:v>1007.2</c:v>
                </c:pt>
                <c:pt idx="8">
                  <c:v>1009.2</c:v>
                </c:pt>
                <c:pt idx="9">
                  <c:v>997.9</c:v>
                </c:pt>
                <c:pt idx="10">
                  <c:v>987.2</c:v>
                </c:pt>
                <c:pt idx="11">
                  <c:v>1001.8</c:v>
                </c:pt>
                <c:pt idx="12">
                  <c:v>1011.2</c:v>
                </c:pt>
                <c:pt idx="13">
                  <c:v>994.3</c:v>
                </c:pt>
                <c:pt idx="14">
                  <c:v>997</c:v>
                </c:pt>
                <c:pt idx="15">
                  <c:v>1007.2</c:v>
                </c:pt>
                <c:pt idx="16">
                  <c:v>1018.7</c:v>
                </c:pt>
                <c:pt idx="17">
                  <c:v>1026.3</c:v>
                </c:pt>
                <c:pt idx="18">
                  <c:v>1031.7</c:v>
                </c:pt>
                <c:pt idx="19">
                  <c:v>1033.5999999999999</c:v>
                </c:pt>
                <c:pt idx="20">
                  <c:v>1030.8</c:v>
                </c:pt>
                <c:pt idx="21">
                  <c:v>1031.9000000000001</c:v>
                </c:pt>
                <c:pt idx="22">
                  <c:v>1027.8</c:v>
                </c:pt>
                <c:pt idx="23">
                  <c:v>1022</c:v>
                </c:pt>
                <c:pt idx="24">
                  <c:v>1018.5</c:v>
                </c:pt>
                <c:pt idx="25">
                  <c:v>1006.7</c:v>
                </c:pt>
                <c:pt idx="26">
                  <c:v>993.9</c:v>
                </c:pt>
                <c:pt idx="27">
                  <c:v>994.2</c:v>
                </c:pt>
                <c:pt idx="28">
                  <c:v>1007.7</c:v>
                </c:pt>
                <c:pt idx="29">
                  <c:v>1004.9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00512"/>
        <c:axId val="87610496"/>
      </c:lineChart>
      <c:catAx>
        <c:axId val="875974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759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598976"/>
        <c:scaling>
          <c:orientation val="minMax"/>
          <c:max val="8.300000000000000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7597440"/>
        <c:crosses val="autoZero"/>
        <c:crossBetween val="between"/>
      </c:valAx>
      <c:catAx>
        <c:axId val="8760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7610496"/>
        <c:crosses val="autoZero"/>
        <c:auto val="0"/>
        <c:lblAlgn val="ctr"/>
        <c:lblOffset val="100"/>
        <c:noMultiLvlLbl val="0"/>
      </c:catAx>
      <c:valAx>
        <c:axId val="87610496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7600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733132470867185E-2"/>
          <c:y val="0.12534818025131056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08284523017729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03670964835117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39225614509358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106668701576316E-17"/>
                  <c:y val="-1.42518969869910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14527237228861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298487836949377E-3"/>
                  <c:y val="2.96180279917326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32234833043689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149243918474688E-3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1.39672595421485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0.207084468664850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1.32334956768006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3.63306085376930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1.430338918806811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1.430338917474704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1.58538765760546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1.11051513656160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-4.0986361718409175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9.6426674806305266E-17"/>
                  <c:y val="0.236148955495004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9.6426674806305266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0"/>
                  <c:y val="0.123524069028156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0"/>
                  <c:y val="-1.2887353658449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Diagr.'!$E$2:$E$32</c:f>
              <c:numCache>
                <c:formatCode>0.0</c:formatCode>
                <c:ptCount val="31"/>
                <c:pt idx="2">
                  <c:v>2.7</c:v>
                </c:pt>
                <c:pt idx="3">
                  <c:v>13</c:v>
                </c:pt>
                <c:pt idx="4">
                  <c:v>0.6</c:v>
                </c:pt>
                <c:pt idx="7">
                  <c:v>0.8</c:v>
                </c:pt>
                <c:pt idx="8">
                  <c:v>0.2</c:v>
                </c:pt>
                <c:pt idx="9">
                  <c:v>0.4</c:v>
                </c:pt>
                <c:pt idx="10">
                  <c:v>0.1</c:v>
                </c:pt>
                <c:pt idx="12">
                  <c:v>1</c:v>
                </c:pt>
                <c:pt idx="13">
                  <c:v>1.7</c:v>
                </c:pt>
                <c:pt idx="14">
                  <c:v>3.5</c:v>
                </c:pt>
                <c:pt idx="15">
                  <c:v>3.8</c:v>
                </c:pt>
                <c:pt idx="16">
                  <c:v>3</c:v>
                </c:pt>
                <c:pt idx="18">
                  <c:v>2</c:v>
                </c:pt>
                <c:pt idx="19">
                  <c:v>0.5</c:v>
                </c:pt>
                <c:pt idx="20">
                  <c:v>1.4</c:v>
                </c:pt>
                <c:pt idx="21">
                  <c:v>0.1</c:v>
                </c:pt>
                <c:pt idx="25">
                  <c:v>0.7</c:v>
                </c:pt>
                <c:pt idx="26">
                  <c:v>2.5</c:v>
                </c:pt>
                <c:pt idx="27">
                  <c:v>5.9</c:v>
                </c:pt>
                <c:pt idx="29">
                  <c:v>2.2000000000000002</c:v>
                </c:pt>
                <c:pt idx="3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16672"/>
        <c:axId val="87518208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951446157987649E-3"/>
                  <c:y val="-1.972809257153482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1.9723865877712032E-2"/>
                  <c:y val="1.4531957347293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891570506349431E-2"/>
                  <c:y val="-1.264948829625179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723969415065719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408941485864562E-2"/>
                  <c:y val="-1.4532672516752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447731755424065E-3"/>
                  <c:y val="-7.266121707538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9546351084812629E-3"/>
                  <c:y val="1.841589964742145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4188344800095256E-2"/>
                  <c:y val="-1.4532529482860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188034188034143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474133780614702E-2"/>
                  <c:y val="-1.815257425246912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4464168310322156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1038790269559453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7.6397107166337932E-3"/>
                  <c:y val="-1.778040006579558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0519395134779751E-2"/>
                  <c:y val="-1.8165590336630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9.204470742932281E-3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9474030243261012E-2"/>
                  <c:y val="1.547912777932731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1834319526627219E-2"/>
                  <c:y val="1.81651612349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5503062117235348E-2"/>
                  <c:y val="-1.6349345977529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204470742932281E-3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-3.4188034188034094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9724072952419409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3801166865975109E-3"/>
                  <c:y val="-1.615124403727463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3149243918474688E-3"/>
                  <c:y val="-9.0827951683151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1834319526627219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1038790269559404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2353818198760658E-2"/>
                  <c:y val="1.634820170639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4.3392504930966469E-2"/>
                  <c:y val="-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6048652202498357E-2"/>
                  <c:y val="-2.034056369656790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2.2000000000000002</c:v>
                </c:pt>
                <c:pt idx="1">
                  <c:v>2.2000000000000002</c:v>
                </c:pt>
                <c:pt idx="2">
                  <c:v>1.3</c:v>
                </c:pt>
                <c:pt idx="3">
                  <c:v>3.8</c:v>
                </c:pt>
                <c:pt idx="4">
                  <c:v>6.3</c:v>
                </c:pt>
                <c:pt idx="5">
                  <c:v>5.7</c:v>
                </c:pt>
                <c:pt idx="6">
                  <c:v>9.1999999999999993</c:v>
                </c:pt>
                <c:pt idx="7">
                  <c:v>8.4</c:v>
                </c:pt>
                <c:pt idx="8">
                  <c:v>2.4</c:v>
                </c:pt>
                <c:pt idx="9">
                  <c:v>5.0999999999999996</c:v>
                </c:pt>
                <c:pt idx="10">
                  <c:v>7.1</c:v>
                </c:pt>
                <c:pt idx="11">
                  <c:v>7.3</c:v>
                </c:pt>
                <c:pt idx="12">
                  <c:v>3.6</c:v>
                </c:pt>
                <c:pt idx="13">
                  <c:v>5.4</c:v>
                </c:pt>
                <c:pt idx="14">
                  <c:v>3.8</c:v>
                </c:pt>
                <c:pt idx="15">
                  <c:v>3</c:v>
                </c:pt>
                <c:pt idx="16">
                  <c:v>2.5</c:v>
                </c:pt>
                <c:pt idx="17">
                  <c:v>1.3</c:v>
                </c:pt>
                <c:pt idx="18">
                  <c:v>1.6</c:v>
                </c:pt>
                <c:pt idx="19">
                  <c:v>2.9</c:v>
                </c:pt>
                <c:pt idx="20">
                  <c:v>6.5</c:v>
                </c:pt>
                <c:pt idx="21">
                  <c:v>6.4</c:v>
                </c:pt>
                <c:pt idx="22">
                  <c:v>8.9</c:v>
                </c:pt>
                <c:pt idx="23">
                  <c:v>9.6999999999999993</c:v>
                </c:pt>
                <c:pt idx="24">
                  <c:v>8.6999999999999993</c:v>
                </c:pt>
                <c:pt idx="25">
                  <c:v>7.8</c:v>
                </c:pt>
                <c:pt idx="26">
                  <c:v>3.2</c:v>
                </c:pt>
                <c:pt idx="27">
                  <c:v>3.7</c:v>
                </c:pt>
                <c:pt idx="28">
                  <c:v>3</c:v>
                </c:pt>
                <c:pt idx="29">
                  <c:v>10.3</c:v>
                </c:pt>
                <c:pt idx="30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-0.3</c:v>
                </c:pt>
                <c:pt idx="1">
                  <c:v>0.7</c:v>
                </c:pt>
                <c:pt idx="2">
                  <c:v>-0.1</c:v>
                </c:pt>
                <c:pt idx="3">
                  <c:v>2.2999999999999998</c:v>
                </c:pt>
                <c:pt idx="4">
                  <c:v>4.8</c:v>
                </c:pt>
                <c:pt idx="5">
                  <c:v>5.4</c:v>
                </c:pt>
                <c:pt idx="6">
                  <c:v>4.4000000000000004</c:v>
                </c:pt>
                <c:pt idx="7">
                  <c:v>4.5999999999999996</c:v>
                </c:pt>
                <c:pt idx="8">
                  <c:v>0.9</c:v>
                </c:pt>
                <c:pt idx="9">
                  <c:v>0.2</c:v>
                </c:pt>
                <c:pt idx="10">
                  <c:v>5.8</c:v>
                </c:pt>
                <c:pt idx="11">
                  <c:v>4.8</c:v>
                </c:pt>
                <c:pt idx="12">
                  <c:v>1.9</c:v>
                </c:pt>
                <c:pt idx="13">
                  <c:v>3.5</c:v>
                </c:pt>
                <c:pt idx="14">
                  <c:v>2.1</c:v>
                </c:pt>
                <c:pt idx="15">
                  <c:v>1.2</c:v>
                </c:pt>
                <c:pt idx="16">
                  <c:v>0.8</c:v>
                </c:pt>
                <c:pt idx="17">
                  <c:v>-1.8</c:v>
                </c:pt>
                <c:pt idx="18">
                  <c:v>-0.6</c:v>
                </c:pt>
                <c:pt idx="19">
                  <c:v>1</c:v>
                </c:pt>
                <c:pt idx="20">
                  <c:v>4.8</c:v>
                </c:pt>
                <c:pt idx="21">
                  <c:v>5</c:v>
                </c:pt>
                <c:pt idx="22">
                  <c:v>6.8</c:v>
                </c:pt>
                <c:pt idx="23">
                  <c:v>8.6999999999999993</c:v>
                </c:pt>
                <c:pt idx="24">
                  <c:v>5.4</c:v>
                </c:pt>
                <c:pt idx="25">
                  <c:v>3.7</c:v>
                </c:pt>
                <c:pt idx="26">
                  <c:v>1.9</c:v>
                </c:pt>
                <c:pt idx="27">
                  <c:v>2.6</c:v>
                </c:pt>
                <c:pt idx="28">
                  <c:v>0.6</c:v>
                </c:pt>
                <c:pt idx="29">
                  <c:v>2.7</c:v>
                </c:pt>
                <c:pt idx="30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409045023218253E-2"/>
                  <c:y val="1.634848777417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353714661406968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038790269559501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149243918474688E-3"/>
                  <c:y val="1.089903952741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298487836949377E-3"/>
                  <c:y val="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2.1038790269559501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723865877712032E-2"/>
                  <c:y val="-1.4532243415077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817882971729124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35371466140696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9633374230588041E-3"/>
                  <c:y val="1.580252740886953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928336620644313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2353714661406968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3149243918474688E-2"/>
                  <c:y val="-1.6349202943637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4188034188034191E-2"/>
                  <c:y val="1.089875345963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1038790269559501E-2"/>
                  <c:y val="1.837913993720812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5502958579881658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9723865877712032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5.2596975673898753E-3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6299523210486261E-3"/>
                  <c:y val="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4464271847675845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3.9448767128960954E-3"/>
                  <c:y val="1.816516123495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55029585798816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6817882971729124E-2"/>
                  <c:y val="-1.8166734607765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4983563445101907E-2"/>
                  <c:y val="-1.634877384196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1038790269559501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629848783694928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2353818198760658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2353714661406968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7.889546351084813E-3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-2.8</c:v>
                </c:pt>
                <c:pt idx="1">
                  <c:v>-0.4</c:v>
                </c:pt>
                <c:pt idx="2">
                  <c:v>-1.6</c:v>
                </c:pt>
                <c:pt idx="3">
                  <c:v>0.7</c:v>
                </c:pt>
                <c:pt idx="4">
                  <c:v>2.9</c:v>
                </c:pt>
                <c:pt idx="5">
                  <c:v>5.2</c:v>
                </c:pt>
                <c:pt idx="6">
                  <c:v>0.9</c:v>
                </c:pt>
                <c:pt idx="7">
                  <c:v>1.4</c:v>
                </c:pt>
                <c:pt idx="8">
                  <c:v>-0.1</c:v>
                </c:pt>
                <c:pt idx="9">
                  <c:v>-1.7</c:v>
                </c:pt>
                <c:pt idx="10">
                  <c:v>2.6</c:v>
                </c:pt>
                <c:pt idx="11">
                  <c:v>3.1</c:v>
                </c:pt>
                <c:pt idx="12">
                  <c:v>-0.5</c:v>
                </c:pt>
                <c:pt idx="13">
                  <c:v>2.1</c:v>
                </c:pt>
                <c:pt idx="14">
                  <c:v>0.2</c:v>
                </c:pt>
                <c:pt idx="15">
                  <c:v>-0.9</c:v>
                </c:pt>
                <c:pt idx="16">
                  <c:v>-0.5</c:v>
                </c:pt>
                <c:pt idx="17">
                  <c:v>-5.3</c:v>
                </c:pt>
                <c:pt idx="18">
                  <c:v>-4.4000000000000004</c:v>
                </c:pt>
                <c:pt idx="19">
                  <c:v>-0.1</c:v>
                </c:pt>
                <c:pt idx="20">
                  <c:v>0.9</c:v>
                </c:pt>
                <c:pt idx="21">
                  <c:v>3.8</c:v>
                </c:pt>
                <c:pt idx="22">
                  <c:v>2.7</c:v>
                </c:pt>
                <c:pt idx="23">
                  <c:v>8</c:v>
                </c:pt>
                <c:pt idx="24">
                  <c:v>0.7</c:v>
                </c:pt>
                <c:pt idx="25">
                  <c:v>1</c:v>
                </c:pt>
                <c:pt idx="26">
                  <c:v>-0.1</c:v>
                </c:pt>
                <c:pt idx="27">
                  <c:v>0.7</c:v>
                </c:pt>
                <c:pt idx="28">
                  <c:v>-2.1</c:v>
                </c:pt>
                <c:pt idx="29">
                  <c:v>-2</c:v>
                </c:pt>
                <c:pt idx="30">
                  <c:v>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90464"/>
        <c:axId val="87515136"/>
      </c:lineChart>
      <c:catAx>
        <c:axId val="873904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75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15136"/>
        <c:scaling>
          <c:orientation val="minMax"/>
          <c:max val="15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390464"/>
        <c:crosses val="autoZero"/>
        <c:crossBetween val="between"/>
      </c:valAx>
      <c:catAx>
        <c:axId val="8751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87518208"/>
        <c:crosses val="autoZero"/>
        <c:auto val="1"/>
        <c:lblAlgn val="ctr"/>
        <c:lblOffset val="100"/>
        <c:noMultiLvlLbl val="0"/>
      </c:catAx>
      <c:valAx>
        <c:axId val="875182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87516672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0" workbookViewId="0">
      <selection activeCell="K55" sqref="K55"/>
    </sheetView>
  </sheetViews>
  <sheetFormatPr baseColWidth="10" defaultRowHeight="12.75" x14ac:dyDescent="0.2"/>
  <cols>
    <col min="1" max="1" width="7" customWidth="1"/>
    <col min="2" max="2" width="14.5703125" customWidth="1"/>
    <col min="3" max="3" width="9.5703125" customWidth="1"/>
    <col min="4" max="4" width="19.5703125" customWidth="1"/>
    <col min="5" max="5" width="10.7109375" customWidth="1"/>
    <col min="6" max="6" width="3.140625" customWidth="1"/>
    <col min="7" max="7" width="7" customWidth="1"/>
    <col min="8" max="8" width="14.5703125" customWidth="1"/>
    <col min="9" max="9" width="9.5703125" customWidth="1"/>
    <col min="10" max="10" width="19.5703125" customWidth="1"/>
    <col min="11" max="11" width="10.7109375" customWidth="1"/>
  </cols>
  <sheetData>
    <row r="1" spans="1:12" ht="13.5" thickBot="1" x14ac:dyDescent="0.25"/>
    <row r="2" spans="1:12" ht="15.75" thickBot="1" x14ac:dyDescent="0.25">
      <c r="A2" s="64" t="s">
        <v>111</v>
      </c>
      <c r="B2" s="64" t="s">
        <v>168</v>
      </c>
      <c r="C2" s="64" t="s">
        <v>112</v>
      </c>
      <c r="D2" s="65" t="s">
        <v>137</v>
      </c>
      <c r="E2" s="65" t="s">
        <v>169</v>
      </c>
      <c r="F2" s="66"/>
      <c r="G2" s="64" t="s">
        <v>111</v>
      </c>
      <c r="H2" s="64" t="s">
        <v>168</v>
      </c>
      <c r="I2" s="64" t="s">
        <v>112</v>
      </c>
      <c r="J2" s="65" t="s">
        <v>137</v>
      </c>
      <c r="K2" s="65" t="s">
        <v>169</v>
      </c>
      <c r="L2" s="67"/>
    </row>
    <row r="3" spans="1:12" ht="15" x14ac:dyDescent="0.2">
      <c r="A3" s="179" t="s">
        <v>113</v>
      </c>
      <c r="B3" s="68">
        <v>88</v>
      </c>
      <c r="C3" s="69">
        <v>988.7</v>
      </c>
      <c r="D3" s="69">
        <v>1.2</v>
      </c>
      <c r="E3" s="110">
        <v>8</v>
      </c>
      <c r="F3" s="66"/>
      <c r="G3" s="182" t="s">
        <v>113</v>
      </c>
      <c r="H3" s="68">
        <v>77</v>
      </c>
      <c r="I3" s="69">
        <v>1004.5</v>
      </c>
      <c r="J3" s="69">
        <v>-2.4</v>
      </c>
      <c r="K3" s="110">
        <v>6</v>
      </c>
      <c r="L3" s="67"/>
    </row>
    <row r="4" spans="1:12" ht="15" x14ac:dyDescent="0.2">
      <c r="A4" s="180" t="s">
        <v>114</v>
      </c>
      <c r="B4" s="71">
        <v>87</v>
      </c>
      <c r="C4" s="72">
        <v>988.5</v>
      </c>
      <c r="D4" s="72">
        <v>1.4</v>
      </c>
      <c r="E4" s="110">
        <v>6</v>
      </c>
      <c r="F4" s="66"/>
      <c r="G4" s="183" t="s">
        <v>114</v>
      </c>
      <c r="H4" s="71">
        <v>75</v>
      </c>
      <c r="I4" s="72">
        <v>1004.6</v>
      </c>
      <c r="J4" s="72">
        <v>-3</v>
      </c>
      <c r="K4" s="110">
        <v>7</v>
      </c>
      <c r="L4" s="67"/>
    </row>
    <row r="5" spans="1:12" ht="15" x14ac:dyDescent="0.2">
      <c r="A5" s="179" t="s">
        <v>115</v>
      </c>
      <c r="B5" s="68">
        <v>88</v>
      </c>
      <c r="C5" s="69">
        <v>988.7</v>
      </c>
      <c r="D5" s="69">
        <v>1.5</v>
      </c>
      <c r="E5" s="110">
        <v>8</v>
      </c>
      <c r="F5" s="66"/>
      <c r="G5" s="182" t="s">
        <v>115</v>
      </c>
      <c r="H5" s="68">
        <v>74</v>
      </c>
      <c r="I5" s="69">
        <v>1005.4</v>
      </c>
      <c r="J5" s="69">
        <v>-3.2</v>
      </c>
      <c r="K5" s="110">
        <v>7</v>
      </c>
      <c r="L5" s="67"/>
    </row>
    <row r="6" spans="1:12" ht="15" x14ac:dyDescent="0.2">
      <c r="A6" s="180" t="s">
        <v>116</v>
      </c>
      <c r="B6" s="71">
        <v>88</v>
      </c>
      <c r="C6" s="72">
        <v>988.7</v>
      </c>
      <c r="D6" s="72">
        <v>1.6</v>
      </c>
      <c r="E6" s="110">
        <v>8</v>
      </c>
      <c r="F6" s="66"/>
      <c r="G6" s="183" t="s">
        <v>116</v>
      </c>
      <c r="H6" s="71">
        <v>74</v>
      </c>
      <c r="I6" s="72">
        <v>1006.2</v>
      </c>
      <c r="J6" s="72">
        <v>-3.2</v>
      </c>
      <c r="K6" s="110">
        <v>5</v>
      </c>
      <c r="L6" s="67"/>
    </row>
    <row r="7" spans="1:12" ht="15" x14ac:dyDescent="0.2">
      <c r="A7" s="179" t="s">
        <v>117</v>
      </c>
      <c r="B7" s="68">
        <v>91</v>
      </c>
      <c r="C7" s="69">
        <v>988.5</v>
      </c>
      <c r="D7" s="69">
        <v>1.9</v>
      </c>
      <c r="E7" s="110">
        <v>8</v>
      </c>
      <c r="F7" s="66"/>
      <c r="G7" s="182" t="s">
        <v>117</v>
      </c>
      <c r="H7" s="68">
        <v>74</v>
      </c>
      <c r="I7" s="69">
        <v>1006.9</v>
      </c>
      <c r="J7" s="69">
        <v>-3.1</v>
      </c>
      <c r="K7" s="110">
        <v>6</v>
      </c>
      <c r="L7" s="67"/>
    </row>
    <row r="8" spans="1:12" ht="15" x14ac:dyDescent="0.2">
      <c r="A8" s="180" t="s">
        <v>118</v>
      </c>
      <c r="B8" s="71">
        <v>92</v>
      </c>
      <c r="C8" s="72">
        <v>988.7</v>
      </c>
      <c r="D8" s="72">
        <v>2.4</v>
      </c>
      <c r="E8" s="110">
        <v>8</v>
      </c>
      <c r="F8" s="66"/>
      <c r="G8" s="183" t="s">
        <v>118</v>
      </c>
      <c r="H8" s="71">
        <v>76</v>
      </c>
      <c r="I8" s="72">
        <v>1007.2</v>
      </c>
      <c r="J8" s="72">
        <v>-3</v>
      </c>
      <c r="K8" s="110">
        <v>7</v>
      </c>
      <c r="L8" s="67"/>
    </row>
    <row r="9" spans="1:12" ht="15" x14ac:dyDescent="0.2">
      <c r="A9" s="179" t="s">
        <v>119</v>
      </c>
      <c r="B9" s="68">
        <v>90</v>
      </c>
      <c r="C9" s="69">
        <v>989.2</v>
      </c>
      <c r="D9" s="69">
        <v>1.9</v>
      </c>
      <c r="E9" s="110">
        <v>8</v>
      </c>
      <c r="F9" s="66"/>
      <c r="G9" s="182" t="s">
        <v>119</v>
      </c>
      <c r="H9" s="68">
        <v>76</v>
      </c>
      <c r="I9" s="69">
        <v>1007.8</v>
      </c>
      <c r="J9" s="69">
        <v>-3</v>
      </c>
      <c r="K9" s="110">
        <v>8</v>
      </c>
      <c r="L9" s="67"/>
    </row>
    <row r="10" spans="1:12" ht="15" x14ac:dyDescent="0.2">
      <c r="A10" s="180" t="s">
        <v>120</v>
      </c>
      <c r="B10" s="71">
        <v>91</v>
      </c>
      <c r="C10" s="72">
        <v>989.8</v>
      </c>
      <c r="D10" s="72">
        <v>1.6</v>
      </c>
      <c r="E10" s="110">
        <v>8</v>
      </c>
      <c r="F10" s="66"/>
      <c r="G10" s="183" t="s">
        <v>120</v>
      </c>
      <c r="H10" s="71">
        <v>76</v>
      </c>
      <c r="I10" s="72">
        <v>1008.3</v>
      </c>
      <c r="J10" s="72">
        <v>-2.8</v>
      </c>
      <c r="K10" s="110">
        <v>6</v>
      </c>
      <c r="L10" s="67"/>
    </row>
    <row r="11" spans="1:12" ht="15" x14ac:dyDescent="0.2">
      <c r="A11" s="179" t="s">
        <v>121</v>
      </c>
      <c r="B11" s="71">
        <v>93</v>
      </c>
      <c r="C11" s="72">
        <v>990.3</v>
      </c>
      <c r="D11" s="72">
        <v>1.8</v>
      </c>
      <c r="E11" s="110">
        <v>8</v>
      </c>
      <c r="F11" s="66"/>
      <c r="G11" s="182" t="s">
        <v>121</v>
      </c>
      <c r="H11" s="71">
        <v>76</v>
      </c>
      <c r="I11" s="72">
        <v>1008.7</v>
      </c>
      <c r="J11" s="72">
        <v>-2.6</v>
      </c>
      <c r="K11" s="110">
        <v>7</v>
      </c>
      <c r="L11" s="67"/>
    </row>
    <row r="12" spans="1:12" ht="15" x14ac:dyDescent="0.2">
      <c r="A12" s="180" t="s">
        <v>122</v>
      </c>
      <c r="B12" s="71">
        <v>93</v>
      </c>
      <c r="C12" s="72">
        <v>990.8</v>
      </c>
      <c r="D12" s="72">
        <v>2</v>
      </c>
      <c r="E12" s="110">
        <v>8</v>
      </c>
      <c r="F12" s="66"/>
      <c r="G12" s="183" t="s">
        <v>122</v>
      </c>
      <c r="H12" s="71">
        <v>76</v>
      </c>
      <c r="I12" s="72">
        <v>1008.7</v>
      </c>
      <c r="J12" s="72">
        <v>-2.6</v>
      </c>
      <c r="K12" s="110">
        <v>7</v>
      </c>
      <c r="L12" s="67"/>
    </row>
    <row r="13" spans="1:12" ht="15" x14ac:dyDescent="0.2">
      <c r="A13" s="179" t="s">
        <v>123</v>
      </c>
      <c r="B13" s="71">
        <v>92</v>
      </c>
      <c r="C13" s="69">
        <v>991.6</v>
      </c>
      <c r="D13" s="69">
        <v>2</v>
      </c>
      <c r="E13" s="110">
        <v>8</v>
      </c>
      <c r="F13" s="66"/>
      <c r="G13" s="182" t="s">
        <v>123</v>
      </c>
      <c r="H13" s="71">
        <v>76</v>
      </c>
      <c r="I13" s="72">
        <v>1008.9</v>
      </c>
      <c r="J13" s="69">
        <v>-2.5</v>
      </c>
      <c r="K13" s="110">
        <v>7</v>
      </c>
      <c r="L13" s="67"/>
    </row>
    <row r="14" spans="1:12" ht="15" x14ac:dyDescent="0.2">
      <c r="A14" s="180" t="s">
        <v>124</v>
      </c>
      <c r="B14" s="71">
        <v>92</v>
      </c>
      <c r="C14" s="72">
        <v>992.5</v>
      </c>
      <c r="D14" s="72">
        <v>2</v>
      </c>
      <c r="E14" s="110">
        <v>8</v>
      </c>
      <c r="F14" s="66"/>
      <c r="G14" s="183" t="s">
        <v>124</v>
      </c>
      <c r="H14" s="71">
        <v>73</v>
      </c>
      <c r="I14" s="72">
        <v>1009.1</v>
      </c>
      <c r="J14" s="72">
        <v>-2.5</v>
      </c>
      <c r="K14" s="110">
        <v>7</v>
      </c>
      <c r="L14" s="67"/>
    </row>
    <row r="15" spans="1:12" ht="15" x14ac:dyDescent="0.2">
      <c r="A15" s="179" t="s">
        <v>125</v>
      </c>
      <c r="B15" s="71">
        <v>92</v>
      </c>
      <c r="C15" s="72">
        <v>993.5</v>
      </c>
      <c r="D15" s="72">
        <v>0.9</v>
      </c>
      <c r="E15" s="110">
        <v>8</v>
      </c>
      <c r="F15" s="66"/>
      <c r="G15" s="182" t="s">
        <v>125</v>
      </c>
      <c r="H15" s="71">
        <v>73</v>
      </c>
      <c r="I15" s="72">
        <v>1009.6</v>
      </c>
      <c r="J15" s="72">
        <v>-2.4</v>
      </c>
      <c r="K15" s="110">
        <v>7</v>
      </c>
      <c r="L15" s="67"/>
    </row>
    <row r="16" spans="1:12" ht="15" x14ac:dyDescent="0.2">
      <c r="A16" s="180" t="s">
        <v>126</v>
      </c>
      <c r="B16" s="71">
        <v>93</v>
      </c>
      <c r="C16" s="69">
        <v>994.2</v>
      </c>
      <c r="D16" s="69">
        <v>0.9</v>
      </c>
      <c r="E16" s="110">
        <v>8</v>
      </c>
      <c r="F16" s="66"/>
      <c r="G16" s="183" t="s">
        <v>126</v>
      </c>
      <c r="H16" s="71">
        <v>72</v>
      </c>
      <c r="I16" s="69">
        <v>1009.4</v>
      </c>
      <c r="J16" s="69">
        <v>-2.2999999999999998</v>
      </c>
      <c r="K16" s="110">
        <v>7</v>
      </c>
      <c r="L16" s="67"/>
    </row>
    <row r="17" spans="1:12" ht="15" x14ac:dyDescent="0.2">
      <c r="A17" s="179" t="s">
        <v>127</v>
      </c>
      <c r="B17" s="71">
        <v>91</v>
      </c>
      <c r="C17" s="72">
        <v>995.1</v>
      </c>
      <c r="D17" s="72">
        <v>1.4</v>
      </c>
      <c r="E17" s="110">
        <v>8</v>
      </c>
      <c r="F17" s="66"/>
      <c r="G17" s="182" t="s">
        <v>127</v>
      </c>
      <c r="H17" s="71">
        <v>71</v>
      </c>
      <c r="I17" s="72">
        <v>1009</v>
      </c>
      <c r="J17" s="72">
        <v>-2.1</v>
      </c>
      <c r="K17" s="110">
        <v>2</v>
      </c>
      <c r="L17" s="67"/>
    </row>
    <row r="18" spans="1:12" ht="15" x14ac:dyDescent="0.2">
      <c r="A18" s="180">
        <v>15</v>
      </c>
      <c r="B18" s="71">
        <v>88</v>
      </c>
      <c r="C18" s="69">
        <v>996.1</v>
      </c>
      <c r="D18" s="69">
        <v>1.3</v>
      </c>
      <c r="E18" s="110">
        <v>8</v>
      </c>
      <c r="F18" s="66"/>
      <c r="G18" s="183" t="s">
        <v>128</v>
      </c>
      <c r="H18" s="71">
        <v>69</v>
      </c>
      <c r="I18" s="69">
        <v>1008.6</v>
      </c>
      <c r="J18" s="69">
        <v>-2.7</v>
      </c>
      <c r="K18" s="110">
        <v>2</v>
      </c>
      <c r="L18" s="67"/>
    </row>
    <row r="19" spans="1:12" ht="15" x14ac:dyDescent="0.2">
      <c r="A19" s="179" t="s">
        <v>129</v>
      </c>
      <c r="B19" s="71">
        <v>89</v>
      </c>
      <c r="C19" s="72">
        <v>997.2</v>
      </c>
      <c r="D19" s="72">
        <v>1</v>
      </c>
      <c r="E19" s="110">
        <v>8</v>
      </c>
      <c r="F19" s="66"/>
      <c r="G19" s="182" t="s">
        <v>129</v>
      </c>
      <c r="H19" s="71">
        <v>73</v>
      </c>
      <c r="I19" s="72">
        <v>1009.7</v>
      </c>
      <c r="J19" s="72">
        <v>-3.5</v>
      </c>
      <c r="K19" s="110">
        <v>3</v>
      </c>
      <c r="L19" s="67"/>
    </row>
    <row r="20" spans="1:12" ht="15" x14ac:dyDescent="0.2">
      <c r="A20" s="180" t="s">
        <v>130</v>
      </c>
      <c r="B20" s="71">
        <v>88</v>
      </c>
      <c r="C20" s="69">
        <v>998.4</v>
      </c>
      <c r="D20" s="69">
        <v>0.6</v>
      </c>
      <c r="E20" s="110">
        <v>7</v>
      </c>
      <c r="F20" s="66"/>
      <c r="G20" s="183" t="s">
        <v>130</v>
      </c>
      <c r="H20" s="71">
        <v>75</v>
      </c>
      <c r="I20" s="69">
        <v>1009.4</v>
      </c>
      <c r="J20" s="69">
        <v>-4</v>
      </c>
      <c r="K20" s="110">
        <v>1</v>
      </c>
      <c r="L20" s="67"/>
    </row>
    <row r="21" spans="1:12" ht="15" x14ac:dyDescent="0.2">
      <c r="A21" s="179">
        <v>18</v>
      </c>
      <c r="B21" s="71">
        <v>86</v>
      </c>
      <c r="C21" s="72">
        <v>999.6</v>
      </c>
      <c r="D21" s="72">
        <v>0.1</v>
      </c>
      <c r="E21" s="110">
        <v>4</v>
      </c>
      <c r="F21" s="66"/>
      <c r="G21" s="182" t="s">
        <v>131</v>
      </c>
      <c r="H21" s="71">
        <v>75</v>
      </c>
      <c r="I21" s="72">
        <v>1008.7</v>
      </c>
      <c r="J21" s="72">
        <v>-4.9000000000000004</v>
      </c>
      <c r="K21" s="110">
        <v>1</v>
      </c>
      <c r="L21" s="67"/>
    </row>
    <row r="22" spans="1:12" ht="15" x14ac:dyDescent="0.2">
      <c r="A22" s="180" t="s">
        <v>132</v>
      </c>
      <c r="B22" s="71">
        <v>87</v>
      </c>
      <c r="C22" s="72">
        <v>1000.1</v>
      </c>
      <c r="D22" s="72">
        <v>0</v>
      </c>
      <c r="E22" s="110">
        <v>4</v>
      </c>
      <c r="F22" s="66"/>
      <c r="G22" s="183" t="s">
        <v>132</v>
      </c>
      <c r="H22" s="71">
        <v>80</v>
      </c>
      <c r="I22" s="72">
        <v>1008</v>
      </c>
      <c r="J22" s="72">
        <v>-4.8</v>
      </c>
      <c r="K22" s="110">
        <v>3</v>
      </c>
      <c r="L22" s="67"/>
    </row>
    <row r="23" spans="1:12" ht="15" x14ac:dyDescent="0.2">
      <c r="A23" s="179" t="s">
        <v>133</v>
      </c>
      <c r="B23" s="71">
        <v>82</v>
      </c>
      <c r="C23" s="69">
        <v>1001</v>
      </c>
      <c r="D23" s="69">
        <v>-1</v>
      </c>
      <c r="E23" s="110">
        <v>5</v>
      </c>
      <c r="F23" s="66"/>
      <c r="G23" s="182" t="s">
        <v>133</v>
      </c>
      <c r="H23" s="68">
        <v>80</v>
      </c>
      <c r="I23" s="69">
        <v>1007.4</v>
      </c>
      <c r="J23" s="72">
        <v>-5.0999999999999996</v>
      </c>
      <c r="K23" s="68">
        <v>0</v>
      </c>
      <c r="L23" s="67"/>
    </row>
    <row r="24" spans="1:12" ht="15" x14ac:dyDescent="0.2">
      <c r="A24" s="180" t="s">
        <v>134</v>
      </c>
      <c r="B24" s="71">
        <v>79</v>
      </c>
      <c r="C24" s="72">
        <v>1002</v>
      </c>
      <c r="D24" s="72">
        <v>-2</v>
      </c>
      <c r="E24" s="110">
        <v>2</v>
      </c>
      <c r="F24" s="66"/>
      <c r="G24" s="183" t="s">
        <v>134</v>
      </c>
      <c r="H24" s="71">
        <v>79</v>
      </c>
      <c r="I24" s="72">
        <v>1006.7</v>
      </c>
      <c r="J24" s="72">
        <v>-4.0999999999999996</v>
      </c>
      <c r="K24" s="71">
        <v>5</v>
      </c>
      <c r="L24" s="67"/>
    </row>
    <row r="25" spans="1:12" ht="15" x14ac:dyDescent="0.2">
      <c r="A25" s="180" t="s">
        <v>135</v>
      </c>
      <c r="B25" s="71">
        <v>79</v>
      </c>
      <c r="C25" s="72">
        <v>1003.1</v>
      </c>
      <c r="D25" s="72">
        <v>-2.4</v>
      </c>
      <c r="E25" s="110">
        <v>5</v>
      </c>
      <c r="F25" s="66"/>
      <c r="G25" s="183" t="s">
        <v>135</v>
      </c>
      <c r="H25" s="71">
        <v>78</v>
      </c>
      <c r="I25" s="72">
        <v>1006</v>
      </c>
      <c r="J25" s="72">
        <v>-4.0999999999999996</v>
      </c>
      <c r="K25" s="68">
        <v>4</v>
      </c>
      <c r="L25" s="67"/>
    </row>
    <row r="26" spans="1:12" ht="15.75" thickBot="1" x14ac:dyDescent="0.25">
      <c r="A26" s="181" t="s">
        <v>136</v>
      </c>
      <c r="B26" s="74">
        <v>79</v>
      </c>
      <c r="C26" s="69">
        <v>1004</v>
      </c>
      <c r="D26" s="75">
        <v>-2.1</v>
      </c>
      <c r="E26" s="110">
        <v>7</v>
      </c>
      <c r="F26" s="66"/>
      <c r="G26" s="182" t="s">
        <v>136</v>
      </c>
      <c r="H26" s="74">
        <v>77</v>
      </c>
      <c r="I26" s="69">
        <v>1006.1</v>
      </c>
      <c r="J26" s="69">
        <v>-4.7</v>
      </c>
      <c r="K26" s="71">
        <v>4</v>
      </c>
      <c r="L26" s="67"/>
    </row>
    <row r="27" spans="1:12" ht="15.75" thickBot="1" x14ac:dyDescent="0.25">
      <c r="A27" s="76" t="s">
        <v>109</v>
      </c>
      <c r="B27" s="77">
        <f>ROUND(AVERAGE(B3:B26),1)</f>
        <v>88.3</v>
      </c>
      <c r="C27" s="77">
        <f>ROUND(AVERAGE(C3:C26),1)</f>
        <v>994.2</v>
      </c>
      <c r="D27" s="111">
        <f>AVERAGE(D3:D26)</f>
        <v>0.83333333333333337</v>
      </c>
      <c r="E27" s="77">
        <f>ROUND(AVERAGE(E3:E26),1)</f>
        <v>7</v>
      </c>
      <c r="F27" s="66"/>
      <c r="G27" s="76" t="s">
        <v>109</v>
      </c>
      <c r="H27" s="77">
        <f>ROUND(AVERAGE(H3:H26),1)</f>
        <v>75.2</v>
      </c>
      <c r="I27" s="77">
        <f>ROUND(AVERAGE(I3:I26),1)</f>
        <v>1007.7</v>
      </c>
      <c r="J27" s="111">
        <f>AVERAGE(J3:J26)</f>
        <v>-3.2749999999999999</v>
      </c>
      <c r="K27" s="77">
        <f>ROUND(AVERAGE(K3:K26),1)</f>
        <v>5</v>
      </c>
      <c r="L27" s="67"/>
    </row>
    <row r="28" spans="1:12" ht="15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15" x14ac:dyDescent="0.2">
      <c r="A29" s="66"/>
      <c r="B29" s="66"/>
      <c r="C29" s="78"/>
      <c r="D29" s="79">
        <v>43097</v>
      </c>
      <c r="E29" s="80"/>
      <c r="F29" s="80"/>
      <c r="G29" s="80"/>
      <c r="H29" s="80"/>
      <c r="I29" s="81"/>
      <c r="J29" s="79">
        <v>43098</v>
      </c>
      <c r="K29" s="80"/>
      <c r="L29" s="67"/>
    </row>
    <row r="30" spans="1:12" ht="15" x14ac:dyDescent="0.2">
      <c r="A30" s="66"/>
      <c r="B30" s="66"/>
      <c r="C30" s="66"/>
      <c r="D30" s="80"/>
      <c r="E30" s="80"/>
      <c r="F30" s="80"/>
      <c r="G30" s="80"/>
      <c r="H30" s="80"/>
      <c r="I30" s="80"/>
      <c r="J30" s="80"/>
      <c r="K30" s="80"/>
      <c r="L30" s="67"/>
    </row>
    <row r="31" spans="1:12" ht="15.75" thickBot="1" x14ac:dyDescent="0.25">
      <c r="A31" s="66"/>
      <c r="B31" s="66"/>
      <c r="C31" s="66"/>
      <c r="D31" s="80"/>
      <c r="E31" s="80"/>
      <c r="F31" s="80"/>
      <c r="G31" s="80"/>
      <c r="H31" s="80"/>
      <c r="I31" s="80"/>
      <c r="J31" s="80"/>
      <c r="K31" s="80"/>
      <c r="L31" s="67"/>
    </row>
    <row r="32" spans="1:12" ht="15.75" thickBot="1" x14ac:dyDescent="0.25">
      <c r="A32" s="64" t="s">
        <v>111</v>
      </c>
      <c r="B32" s="64" t="s">
        <v>168</v>
      </c>
      <c r="C32" s="64" t="s">
        <v>112</v>
      </c>
      <c r="D32" s="65" t="s">
        <v>137</v>
      </c>
      <c r="E32" s="65" t="s">
        <v>169</v>
      </c>
      <c r="F32" s="80"/>
      <c r="G32" s="64" t="s">
        <v>111</v>
      </c>
      <c r="H32" s="64" t="s">
        <v>168</v>
      </c>
      <c r="I32" s="64" t="s">
        <v>112</v>
      </c>
      <c r="J32" s="65" t="s">
        <v>137</v>
      </c>
      <c r="K32" s="65" t="s">
        <v>169</v>
      </c>
      <c r="L32" s="67"/>
    </row>
    <row r="33" spans="1:12" ht="15" x14ac:dyDescent="0.2">
      <c r="A33" s="182" t="s">
        <v>113</v>
      </c>
      <c r="B33" s="68">
        <v>76</v>
      </c>
      <c r="C33" s="69">
        <v>1005.9</v>
      </c>
      <c r="D33" s="69">
        <v>-5</v>
      </c>
      <c r="E33" s="71">
        <v>3</v>
      </c>
      <c r="F33" s="80"/>
      <c r="G33" s="182" t="s">
        <v>113</v>
      </c>
      <c r="H33" s="68">
        <v>74</v>
      </c>
      <c r="I33" s="69">
        <v>1002.4</v>
      </c>
      <c r="J33" s="69">
        <v>5.8</v>
      </c>
      <c r="K33" s="68">
        <v>8</v>
      </c>
      <c r="L33" s="67"/>
    </row>
    <row r="34" spans="1:12" ht="15" x14ac:dyDescent="0.2">
      <c r="A34" s="183" t="s">
        <v>114</v>
      </c>
      <c r="B34" s="71">
        <v>78</v>
      </c>
      <c r="C34" s="72">
        <v>1006.4</v>
      </c>
      <c r="D34" s="72">
        <v>-5.3</v>
      </c>
      <c r="E34" s="68">
        <v>5</v>
      </c>
      <c r="F34" s="80"/>
      <c r="G34" s="183" t="s">
        <v>114</v>
      </c>
      <c r="H34" s="71">
        <v>70</v>
      </c>
      <c r="I34" s="72">
        <v>1003.1</v>
      </c>
      <c r="J34" s="72">
        <v>5.8</v>
      </c>
      <c r="K34" s="71">
        <v>7</v>
      </c>
      <c r="L34" s="67"/>
    </row>
    <row r="35" spans="1:12" ht="15" x14ac:dyDescent="0.2">
      <c r="A35" s="182" t="s">
        <v>115</v>
      </c>
      <c r="B35" s="68">
        <v>77</v>
      </c>
      <c r="C35" s="69">
        <v>1006.7</v>
      </c>
      <c r="D35" s="72">
        <v>-4.8</v>
      </c>
      <c r="E35" s="71">
        <v>7</v>
      </c>
      <c r="F35" s="80"/>
      <c r="G35" s="182" t="s">
        <v>115</v>
      </c>
      <c r="H35" s="68">
        <v>70</v>
      </c>
      <c r="I35" s="69">
        <v>1004.6</v>
      </c>
      <c r="J35" s="72">
        <v>6.2</v>
      </c>
      <c r="K35" s="68">
        <v>8</v>
      </c>
      <c r="L35" s="67"/>
    </row>
    <row r="36" spans="1:12" ht="15" x14ac:dyDescent="0.2">
      <c r="A36" s="183" t="s">
        <v>116</v>
      </c>
      <c r="B36" s="71">
        <v>73</v>
      </c>
      <c r="C36" s="72">
        <v>1006.9</v>
      </c>
      <c r="D36" s="72">
        <v>-4.3</v>
      </c>
      <c r="E36" s="68">
        <v>8</v>
      </c>
      <c r="F36" s="80"/>
      <c r="G36" s="183" t="s">
        <v>116</v>
      </c>
      <c r="H36" s="71">
        <v>77</v>
      </c>
      <c r="I36" s="72">
        <v>1005</v>
      </c>
      <c r="J36" s="72">
        <v>6.4</v>
      </c>
      <c r="K36" s="71">
        <v>8</v>
      </c>
      <c r="L36" s="67"/>
    </row>
    <row r="37" spans="1:12" ht="15" x14ac:dyDescent="0.2">
      <c r="A37" s="182" t="s">
        <v>117</v>
      </c>
      <c r="B37" s="68">
        <v>77</v>
      </c>
      <c r="C37" s="69">
        <v>1007.1</v>
      </c>
      <c r="D37" s="69">
        <v>-3.9</v>
      </c>
      <c r="E37" s="71">
        <v>8</v>
      </c>
      <c r="F37" s="80"/>
      <c r="G37" s="182" t="s">
        <v>117</v>
      </c>
      <c r="H37" s="68">
        <v>79</v>
      </c>
      <c r="I37" s="69">
        <v>1005.9</v>
      </c>
      <c r="J37" s="69">
        <v>6.3</v>
      </c>
      <c r="K37" s="68">
        <v>8</v>
      </c>
      <c r="L37" s="67"/>
    </row>
    <row r="38" spans="1:12" ht="15" x14ac:dyDescent="0.2">
      <c r="A38" s="183" t="s">
        <v>118</v>
      </c>
      <c r="B38" s="71">
        <v>80</v>
      </c>
      <c r="C38" s="72">
        <v>1007.3</v>
      </c>
      <c r="D38" s="72">
        <v>-3.3</v>
      </c>
      <c r="E38" s="68">
        <v>8</v>
      </c>
      <c r="F38" s="80"/>
      <c r="G38" s="183" t="s">
        <v>118</v>
      </c>
      <c r="H38" s="71">
        <v>86</v>
      </c>
      <c r="I38" s="72">
        <v>1006.3</v>
      </c>
      <c r="J38" s="72">
        <v>7.1</v>
      </c>
      <c r="K38" s="71">
        <v>8</v>
      </c>
      <c r="L38" s="67"/>
    </row>
    <row r="39" spans="1:12" ht="15" x14ac:dyDescent="0.2">
      <c r="A39" s="182" t="s">
        <v>119</v>
      </c>
      <c r="B39" s="68">
        <v>78</v>
      </c>
      <c r="C39" s="69">
        <v>1007.2</v>
      </c>
      <c r="D39" s="72">
        <v>-3.3</v>
      </c>
      <c r="E39" s="71">
        <v>8</v>
      </c>
      <c r="F39" s="80"/>
      <c r="G39" s="182" t="s">
        <v>119</v>
      </c>
      <c r="H39" s="68">
        <v>88</v>
      </c>
      <c r="I39" s="69">
        <v>1006.8</v>
      </c>
      <c r="J39" s="72">
        <v>6.6</v>
      </c>
      <c r="K39" s="68">
        <v>8</v>
      </c>
      <c r="L39" s="67"/>
    </row>
    <row r="40" spans="1:12" ht="15" x14ac:dyDescent="0.2">
      <c r="A40" s="183" t="s">
        <v>120</v>
      </c>
      <c r="B40" s="71">
        <v>80</v>
      </c>
      <c r="C40" s="72">
        <v>1007.5</v>
      </c>
      <c r="D40" s="72">
        <v>-2.8</v>
      </c>
      <c r="E40" s="68">
        <v>8</v>
      </c>
      <c r="F40" s="80"/>
      <c r="G40" s="183" t="s">
        <v>120</v>
      </c>
      <c r="H40" s="71">
        <v>91</v>
      </c>
      <c r="I40" s="72">
        <v>1007.2</v>
      </c>
      <c r="J40" s="72">
        <v>6.7</v>
      </c>
      <c r="K40" s="71">
        <v>8</v>
      </c>
      <c r="L40" s="67"/>
    </row>
    <row r="41" spans="1:12" ht="15" x14ac:dyDescent="0.2">
      <c r="A41" s="182" t="s">
        <v>121</v>
      </c>
      <c r="B41" s="68">
        <v>79</v>
      </c>
      <c r="C41" s="69">
        <v>1007.8</v>
      </c>
      <c r="D41" s="69">
        <v>-3</v>
      </c>
      <c r="E41" s="71">
        <v>8</v>
      </c>
      <c r="F41" s="80"/>
      <c r="G41" s="182" t="s">
        <v>121</v>
      </c>
      <c r="H41" s="71">
        <v>93</v>
      </c>
      <c r="I41" s="69">
        <v>1007.4</v>
      </c>
      <c r="J41" s="69">
        <v>6.9</v>
      </c>
      <c r="K41" s="68">
        <v>8</v>
      </c>
      <c r="L41" s="67"/>
    </row>
    <row r="42" spans="1:12" ht="15" x14ac:dyDescent="0.2">
      <c r="A42" s="195" t="s">
        <v>122</v>
      </c>
      <c r="B42" s="71">
        <v>79</v>
      </c>
      <c r="C42" s="72">
        <v>1007.8</v>
      </c>
      <c r="D42" s="72">
        <v>-2.8</v>
      </c>
      <c r="E42" s="68">
        <v>7</v>
      </c>
      <c r="F42" s="80"/>
      <c r="G42" s="195" t="s">
        <v>122</v>
      </c>
      <c r="H42" s="71">
        <v>92</v>
      </c>
      <c r="I42" s="72">
        <v>1007.6</v>
      </c>
      <c r="J42" s="72">
        <v>7.2</v>
      </c>
      <c r="K42" s="71">
        <v>8</v>
      </c>
      <c r="L42" s="67"/>
    </row>
    <row r="43" spans="1:12" ht="15" x14ac:dyDescent="0.2">
      <c r="A43" s="196" t="s">
        <v>123</v>
      </c>
      <c r="B43" s="68">
        <v>78</v>
      </c>
      <c r="C43" s="72">
        <v>1007.7</v>
      </c>
      <c r="D43" s="72">
        <v>-2.6</v>
      </c>
      <c r="E43" s="71">
        <v>7</v>
      </c>
      <c r="F43" s="80"/>
      <c r="G43" s="196" t="s">
        <v>123</v>
      </c>
      <c r="H43" s="68">
        <v>93</v>
      </c>
      <c r="I43" s="72">
        <v>1007.4</v>
      </c>
      <c r="J43" s="72">
        <v>7.2</v>
      </c>
      <c r="K43" s="68">
        <v>8</v>
      </c>
      <c r="L43" s="67"/>
    </row>
    <row r="44" spans="1:12" ht="15" x14ac:dyDescent="0.2">
      <c r="A44" s="183" t="s">
        <v>124</v>
      </c>
      <c r="B44" s="71">
        <v>78</v>
      </c>
      <c r="C44" s="69">
        <v>1006.6</v>
      </c>
      <c r="D44" s="72">
        <v>-1.5</v>
      </c>
      <c r="E44" s="68">
        <v>8</v>
      </c>
      <c r="F44" s="80"/>
      <c r="G44" s="183" t="s">
        <v>124</v>
      </c>
      <c r="H44" s="71">
        <v>95</v>
      </c>
      <c r="I44" s="72">
        <v>1006.8</v>
      </c>
      <c r="J44" s="72">
        <v>8.5</v>
      </c>
      <c r="K44" s="71">
        <v>8</v>
      </c>
      <c r="L44" s="67"/>
    </row>
    <row r="45" spans="1:12" ht="15" x14ac:dyDescent="0.2">
      <c r="A45" s="182" t="s">
        <v>125</v>
      </c>
      <c r="B45" s="68">
        <v>80</v>
      </c>
      <c r="C45" s="72">
        <v>1005.7</v>
      </c>
      <c r="D45" s="69">
        <v>-1</v>
      </c>
      <c r="E45" s="71">
        <v>8</v>
      </c>
      <c r="F45" s="80"/>
      <c r="G45" s="182" t="s">
        <v>125</v>
      </c>
      <c r="H45" s="68">
        <v>79</v>
      </c>
      <c r="I45" s="69">
        <v>1006.1</v>
      </c>
      <c r="J45" s="69">
        <v>8.8000000000000007</v>
      </c>
      <c r="K45" s="68">
        <v>7</v>
      </c>
      <c r="L45" s="67"/>
    </row>
    <row r="46" spans="1:12" ht="15" x14ac:dyDescent="0.2">
      <c r="A46" s="183" t="s">
        <v>126</v>
      </c>
      <c r="B46" s="71">
        <v>81</v>
      </c>
      <c r="C46" s="72">
        <v>1004.6</v>
      </c>
      <c r="D46" s="72">
        <v>-0.5</v>
      </c>
      <c r="E46" s="68">
        <v>8</v>
      </c>
      <c r="F46" s="80"/>
      <c r="G46" s="183" t="s">
        <v>126</v>
      </c>
      <c r="H46" s="71">
        <v>73</v>
      </c>
      <c r="I46" s="72">
        <v>1005.8</v>
      </c>
      <c r="J46" s="72">
        <v>8.3000000000000007</v>
      </c>
      <c r="K46" s="71">
        <v>7</v>
      </c>
      <c r="L46" s="67"/>
    </row>
    <row r="47" spans="1:12" ht="15" x14ac:dyDescent="0.2">
      <c r="A47" s="182" t="s">
        <v>127</v>
      </c>
      <c r="B47" s="68">
        <v>82</v>
      </c>
      <c r="C47" s="72">
        <v>1003.5</v>
      </c>
      <c r="D47" s="210">
        <v>-0.3</v>
      </c>
      <c r="E47" s="71">
        <v>8</v>
      </c>
      <c r="F47" s="80"/>
      <c r="G47" s="182" t="s">
        <v>127</v>
      </c>
      <c r="H47" s="71">
        <v>71</v>
      </c>
      <c r="I47" s="72">
        <v>1005.4</v>
      </c>
      <c r="J47" s="72">
        <v>7.8</v>
      </c>
      <c r="K47" s="68">
        <v>7</v>
      </c>
      <c r="L47" s="67"/>
    </row>
    <row r="48" spans="1:12" ht="15" x14ac:dyDescent="0.2">
      <c r="A48" s="183" t="s">
        <v>128</v>
      </c>
      <c r="B48" s="71">
        <v>85</v>
      </c>
      <c r="C48" s="69">
        <v>1002.1</v>
      </c>
      <c r="D48" s="209">
        <v>0.6</v>
      </c>
      <c r="E48" s="68">
        <v>8</v>
      </c>
      <c r="F48" s="80"/>
      <c r="G48" s="183" t="s">
        <v>128</v>
      </c>
      <c r="H48" s="71">
        <v>68</v>
      </c>
      <c r="I48" s="72">
        <v>1005.5</v>
      </c>
      <c r="J48" s="72">
        <v>6.8</v>
      </c>
      <c r="K48" s="71">
        <v>7</v>
      </c>
      <c r="L48" s="67"/>
    </row>
    <row r="49" spans="1:12" ht="15" x14ac:dyDescent="0.2">
      <c r="A49" s="182" t="s">
        <v>129</v>
      </c>
      <c r="B49" s="71">
        <v>84</v>
      </c>
      <c r="C49" s="72">
        <v>1002.1</v>
      </c>
      <c r="D49" s="210">
        <v>0.6</v>
      </c>
      <c r="E49" s="71">
        <v>8</v>
      </c>
      <c r="F49" s="80"/>
      <c r="G49" s="182" t="s">
        <v>129</v>
      </c>
      <c r="H49" s="71">
        <v>70</v>
      </c>
      <c r="I49" s="69">
        <v>1005.4</v>
      </c>
      <c r="J49" s="69">
        <v>6.9</v>
      </c>
      <c r="K49" s="68">
        <v>5</v>
      </c>
      <c r="L49" s="67"/>
    </row>
    <row r="50" spans="1:12" ht="15" x14ac:dyDescent="0.2">
      <c r="A50" s="183" t="s">
        <v>130</v>
      </c>
      <c r="B50" s="71">
        <v>83</v>
      </c>
      <c r="C50" s="72">
        <v>1001.8</v>
      </c>
      <c r="D50" s="73">
        <v>0.6</v>
      </c>
      <c r="E50" s="68">
        <v>8</v>
      </c>
      <c r="F50" s="80"/>
      <c r="G50" s="183" t="s">
        <v>130</v>
      </c>
      <c r="H50" s="71">
        <v>71</v>
      </c>
      <c r="I50" s="72">
        <v>1005.3</v>
      </c>
      <c r="J50" s="72">
        <v>6.9</v>
      </c>
      <c r="K50" s="71">
        <v>6</v>
      </c>
      <c r="L50" s="67"/>
    </row>
    <row r="51" spans="1:12" ht="15" x14ac:dyDescent="0.2">
      <c r="A51" s="182" t="s">
        <v>131</v>
      </c>
      <c r="B51" s="71">
        <v>84</v>
      </c>
      <c r="C51" s="69">
        <v>1001.8</v>
      </c>
      <c r="D51" s="70">
        <v>1.3</v>
      </c>
      <c r="E51" s="71">
        <v>8</v>
      </c>
      <c r="F51" s="80"/>
      <c r="G51" s="182" t="s">
        <v>131</v>
      </c>
      <c r="H51" s="71">
        <v>73</v>
      </c>
      <c r="I51" s="69">
        <v>1005.6</v>
      </c>
      <c r="J51" s="69">
        <v>6.9</v>
      </c>
      <c r="K51" s="68">
        <v>7</v>
      </c>
      <c r="L51" s="67"/>
    </row>
    <row r="52" spans="1:12" ht="15" x14ac:dyDescent="0.2">
      <c r="A52" s="183" t="s">
        <v>132</v>
      </c>
      <c r="B52" s="68">
        <v>87</v>
      </c>
      <c r="C52" s="72">
        <v>1002.2</v>
      </c>
      <c r="D52" s="73">
        <v>2</v>
      </c>
      <c r="E52" s="68">
        <v>8</v>
      </c>
      <c r="F52" s="80"/>
      <c r="G52" s="183" t="s">
        <v>132</v>
      </c>
      <c r="H52" s="71">
        <v>71</v>
      </c>
      <c r="I52" s="72">
        <v>1004.7</v>
      </c>
      <c r="J52" s="72">
        <v>6.8</v>
      </c>
      <c r="K52" s="71">
        <v>7</v>
      </c>
      <c r="L52" s="67"/>
    </row>
    <row r="53" spans="1:12" ht="15" x14ac:dyDescent="0.2">
      <c r="A53" s="182" t="s">
        <v>133</v>
      </c>
      <c r="B53" s="71">
        <v>80</v>
      </c>
      <c r="C53" s="69">
        <v>1002</v>
      </c>
      <c r="D53" s="70">
        <v>4.9000000000000004</v>
      </c>
      <c r="E53" s="71">
        <v>8</v>
      </c>
      <c r="F53" s="80"/>
      <c r="G53" s="182" t="s">
        <v>133</v>
      </c>
      <c r="H53" s="71">
        <v>69</v>
      </c>
      <c r="I53" s="69">
        <v>1004.6</v>
      </c>
      <c r="J53" s="69">
        <v>6.5</v>
      </c>
      <c r="K53" s="68">
        <v>7</v>
      </c>
      <c r="L53" s="67"/>
    </row>
    <row r="54" spans="1:12" ht="15" x14ac:dyDescent="0.2">
      <c r="A54" s="183" t="s">
        <v>134</v>
      </c>
      <c r="B54" s="68">
        <v>78</v>
      </c>
      <c r="C54" s="72">
        <v>1002.1</v>
      </c>
      <c r="D54" s="73">
        <v>5.2</v>
      </c>
      <c r="E54" s="68">
        <v>6</v>
      </c>
      <c r="F54" s="80"/>
      <c r="G54" s="183" t="s">
        <v>134</v>
      </c>
      <c r="H54" s="71">
        <v>75</v>
      </c>
      <c r="I54" s="72">
        <v>1004.4</v>
      </c>
      <c r="J54" s="72">
        <v>6.1</v>
      </c>
      <c r="K54" s="71">
        <v>8</v>
      </c>
      <c r="L54" s="67"/>
    </row>
    <row r="55" spans="1:12" ht="15" x14ac:dyDescent="0.2">
      <c r="A55" s="183" t="s">
        <v>135</v>
      </c>
      <c r="B55" s="71">
        <v>75</v>
      </c>
      <c r="C55" s="72">
        <v>1002.1</v>
      </c>
      <c r="D55" s="73">
        <v>5.3</v>
      </c>
      <c r="E55" s="71">
        <v>3</v>
      </c>
      <c r="F55" s="80"/>
      <c r="G55" s="183" t="s">
        <v>135</v>
      </c>
      <c r="H55" s="71">
        <v>77</v>
      </c>
      <c r="I55" s="72">
        <v>1003.6</v>
      </c>
      <c r="J55" s="72">
        <v>5.8</v>
      </c>
      <c r="K55" s="68">
        <v>6</v>
      </c>
      <c r="L55" s="67"/>
    </row>
    <row r="56" spans="1:12" ht="15.75" thickBot="1" x14ac:dyDescent="0.25">
      <c r="A56" s="184" t="s">
        <v>136</v>
      </c>
      <c r="B56" s="71">
        <v>75</v>
      </c>
      <c r="C56" s="69">
        <v>1002.5</v>
      </c>
      <c r="D56" s="75">
        <v>5.4</v>
      </c>
      <c r="E56" s="68">
        <v>5</v>
      </c>
      <c r="F56" s="80"/>
      <c r="G56" s="184" t="s">
        <v>136</v>
      </c>
      <c r="H56" s="74">
        <v>72</v>
      </c>
      <c r="I56" s="69">
        <v>1003.7</v>
      </c>
      <c r="J56" s="69">
        <v>5.7</v>
      </c>
      <c r="K56" s="71">
        <v>6</v>
      </c>
      <c r="L56" s="67"/>
    </row>
    <row r="57" spans="1:12" ht="15.75" thickBot="1" x14ac:dyDescent="0.25">
      <c r="A57" s="76" t="s">
        <v>109</v>
      </c>
      <c r="B57" s="77">
        <f>ROUND(AVERAGE(B33:B56),1)</f>
        <v>79.5</v>
      </c>
      <c r="C57" s="77">
        <f>ROUND(AVERAGE(C33:C56),1)</f>
        <v>1004.9</v>
      </c>
      <c r="D57" s="77">
        <f>ROUND(AVERAGE(D33:D56),1)</f>
        <v>-0.8</v>
      </c>
      <c r="E57" s="77">
        <f>ROUND(AVERAGE(E33:E56),1)</f>
        <v>7.1</v>
      </c>
      <c r="F57" s="80"/>
      <c r="G57" s="76" t="s">
        <v>109</v>
      </c>
      <c r="H57" s="77">
        <f>ROUND(AVERAGE(H33:H56),1)</f>
        <v>78.2</v>
      </c>
      <c r="I57" s="77">
        <f>ROUND(AVERAGE(I33:I56),1)</f>
        <v>1005.4</v>
      </c>
      <c r="J57" s="77">
        <f>ROUND(AVERAGE(J33:J56),1)</f>
        <v>6.8</v>
      </c>
      <c r="K57" s="77">
        <f>ROUND(AVERAGE(K33:K56),1)</f>
        <v>7.3</v>
      </c>
      <c r="L57" s="67"/>
    </row>
    <row r="58" spans="1:12" ht="15" x14ac:dyDescent="0.2">
      <c r="A58" s="66"/>
      <c r="B58" s="66"/>
      <c r="C58" s="66"/>
      <c r="D58" s="80"/>
      <c r="E58" s="80"/>
      <c r="F58" s="80"/>
      <c r="G58" s="80"/>
      <c r="H58" s="80"/>
      <c r="I58" s="80"/>
      <c r="J58" s="80"/>
      <c r="K58" s="80"/>
      <c r="L58" s="67"/>
    </row>
    <row r="59" spans="1:12" ht="15" x14ac:dyDescent="0.2">
      <c r="A59" s="66"/>
      <c r="B59" s="66"/>
      <c r="C59" s="78"/>
      <c r="D59" s="79">
        <v>43099</v>
      </c>
      <c r="E59" s="80"/>
      <c r="F59" s="80"/>
      <c r="G59" s="80"/>
      <c r="H59" s="80"/>
      <c r="I59" s="81"/>
      <c r="J59" s="79">
        <v>43100</v>
      </c>
      <c r="K59" s="80"/>
      <c r="L59" s="67"/>
    </row>
    <row r="60" spans="1:12" ht="14.25" x14ac:dyDescent="0.2">
      <c r="A60" s="67"/>
      <c r="B60" s="67"/>
      <c r="C60" s="67"/>
      <c r="D60" s="82"/>
      <c r="E60" s="82"/>
      <c r="F60" s="82"/>
      <c r="G60" s="82"/>
      <c r="H60" s="82"/>
      <c r="I60" s="82"/>
      <c r="J60" s="82"/>
      <c r="K60" s="82"/>
      <c r="L60" s="67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0 G3:G26 G33:G56 A22:A26 A33:A56" numberStoredAsText="1"/>
    <ignoredError sqref="D27 J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zoomScaleNormal="100" workbookViewId="0">
      <pane xSplit="4" ySplit="5" topLeftCell="E27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style="202" customWidth="1"/>
    <col min="8" max="8" width="4.7109375" style="202" customWidth="1"/>
    <col min="9" max="9" width="5.140625" customWidth="1"/>
    <col min="10" max="10" width="2.85546875" customWidth="1"/>
    <col min="11" max="11" width="2.42578125" hidden="1" customWidth="1"/>
    <col min="12" max="12" width="4.85546875" style="202" customWidth="1"/>
    <col min="13" max="13" width="6.42578125" style="202" customWidth="1"/>
    <col min="14" max="14" width="6.28515625" style="202" customWidth="1"/>
    <col min="15" max="15" width="4.7109375" style="202" customWidth="1"/>
    <col min="16" max="16" width="4.140625" customWidth="1"/>
    <col min="17" max="17" width="2.855468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4.28515625" style="203" customWidth="1"/>
    <col min="23" max="23" width="3.42578125" customWidth="1"/>
    <col min="24" max="24" width="3.85546875" customWidth="1"/>
    <col min="25" max="26" width="6.85546875" customWidth="1"/>
    <col min="27" max="27" width="11.5703125" hidden="1" customWidth="1"/>
    <col min="28" max="28" width="11.7109375" hidden="1" customWidth="1"/>
    <col min="29" max="29" width="10" hidden="1" customWidth="1"/>
    <col min="30" max="30" width="13.42578125" hidden="1" customWidth="1"/>
    <col min="31" max="31" width="14.140625" hidden="1" customWidth="1"/>
    <col min="32" max="32" width="14.7109375" hidden="1" customWidth="1"/>
    <col min="33" max="33" width="13.42578125" hidden="1" customWidth="1"/>
    <col min="34" max="34" width="15.5703125" hidden="1" customWidth="1"/>
    <col min="35" max="35" width="25.140625" hidden="1" customWidth="1"/>
    <col min="36" max="36" width="0.140625" hidden="1" customWidth="1"/>
    <col min="45" max="45" width="11.42578125" style="265"/>
  </cols>
  <sheetData>
    <row r="1" spans="1:4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  <c r="V1" s="19"/>
      <c r="W1" s="17"/>
      <c r="X1" s="20"/>
    </row>
    <row r="2" spans="1:45" ht="15.75" x14ac:dyDescent="0.25">
      <c r="A2" s="21" t="s">
        <v>167</v>
      </c>
      <c r="B2" s="62"/>
      <c r="C2" s="62"/>
      <c r="D2" s="62"/>
      <c r="E2" s="62"/>
      <c r="F2" s="17"/>
      <c r="G2" s="17"/>
      <c r="H2" s="17"/>
      <c r="I2" s="17"/>
      <c r="J2" s="17"/>
      <c r="K2" s="17"/>
      <c r="L2" s="22" t="s">
        <v>30</v>
      </c>
      <c r="M2" s="308" t="s">
        <v>221</v>
      </c>
      <c r="N2" s="308"/>
      <c r="O2" s="17"/>
      <c r="P2" s="17"/>
      <c r="Q2" s="200"/>
      <c r="R2" s="21" t="s">
        <v>146</v>
      </c>
      <c r="S2" s="198"/>
      <c r="T2" s="198"/>
      <c r="U2" s="201" t="s">
        <v>216</v>
      </c>
      <c r="V2" s="199"/>
      <c r="W2" s="17"/>
      <c r="X2" s="20"/>
      <c r="Y2" s="63"/>
      <c r="Z2" s="172"/>
    </row>
    <row r="3" spans="1:45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7"/>
      <c r="X3" s="20"/>
    </row>
    <row r="4" spans="1:45" ht="13.5" thickBot="1" x14ac:dyDescent="0.25">
      <c r="A4" s="23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4" t="s">
        <v>162</v>
      </c>
      <c r="G4" s="24" t="s">
        <v>36</v>
      </c>
      <c r="H4" s="24" t="s">
        <v>1</v>
      </c>
      <c r="I4" s="24" t="s">
        <v>37</v>
      </c>
      <c r="J4" s="24" t="s">
        <v>38</v>
      </c>
      <c r="K4" s="24"/>
      <c r="L4" s="24" t="s">
        <v>39</v>
      </c>
      <c r="M4" s="24" t="s">
        <v>40</v>
      </c>
      <c r="N4" s="24" t="s">
        <v>0</v>
      </c>
      <c r="O4" s="30" t="s">
        <v>41</v>
      </c>
      <c r="P4" s="61"/>
      <c r="Q4" s="25"/>
      <c r="R4" s="26" t="s">
        <v>42</v>
      </c>
      <c r="S4" s="27"/>
      <c r="T4" s="28"/>
      <c r="U4" s="29"/>
      <c r="V4" s="30" t="s">
        <v>43</v>
      </c>
      <c r="W4" s="186" t="s">
        <v>188</v>
      </c>
      <c r="X4" s="186"/>
    </row>
    <row r="5" spans="1:45" ht="36.75" thickBot="1" x14ac:dyDescent="0.25">
      <c r="A5" s="31"/>
      <c r="B5" s="31"/>
      <c r="C5" s="31"/>
      <c r="D5" s="31"/>
      <c r="E5" s="32"/>
      <c r="F5" s="31"/>
      <c r="G5" s="31"/>
      <c r="H5" s="31"/>
      <c r="I5" s="32"/>
      <c r="J5" s="33" t="s">
        <v>110</v>
      </c>
      <c r="K5" s="34"/>
      <c r="L5" s="31"/>
      <c r="M5" s="31"/>
      <c r="N5" s="31"/>
      <c r="O5" s="33" t="s">
        <v>213</v>
      </c>
      <c r="P5" s="51" t="s">
        <v>44</v>
      </c>
      <c r="Q5" s="35" t="s">
        <v>45</v>
      </c>
      <c r="R5" s="51" t="s">
        <v>148</v>
      </c>
      <c r="S5" s="36" t="s">
        <v>46</v>
      </c>
      <c r="T5" s="36" t="s">
        <v>47</v>
      </c>
      <c r="U5" s="36" t="s">
        <v>48</v>
      </c>
      <c r="V5" s="33" t="s">
        <v>213</v>
      </c>
      <c r="W5" s="186" t="s">
        <v>189</v>
      </c>
      <c r="X5" s="185"/>
    </row>
    <row r="6" spans="1:45" x14ac:dyDescent="0.2">
      <c r="A6" s="115" t="s">
        <v>2</v>
      </c>
      <c r="B6" s="112">
        <v>-0.3</v>
      </c>
      <c r="C6" s="112">
        <v>2.2000000000000002</v>
      </c>
      <c r="D6" s="112">
        <v>-2.8</v>
      </c>
      <c r="E6" s="116">
        <v>-5</v>
      </c>
      <c r="F6" s="117">
        <v>83</v>
      </c>
      <c r="G6" s="38">
        <v>85</v>
      </c>
      <c r="H6" s="112">
        <v>7.5</v>
      </c>
      <c r="I6" s="112" t="s">
        <v>224</v>
      </c>
      <c r="J6" s="242"/>
      <c r="K6" s="37"/>
      <c r="L6" s="112">
        <v>1</v>
      </c>
      <c r="M6" s="272">
        <v>1017.1</v>
      </c>
      <c r="N6" s="112">
        <v>-2.2999999999999998</v>
      </c>
      <c r="O6" s="37">
        <v>1</v>
      </c>
      <c r="P6" s="57">
        <v>0</v>
      </c>
      <c r="Q6" s="243"/>
      <c r="R6" s="37"/>
      <c r="S6" s="57"/>
      <c r="T6" s="37"/>
      <c r="U6" s="37"/>
      <c r="V6" s="57">
        <v>13</v>
      </c>
      <c r="W6" s="19"/>
      <c r="X6" s="39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  <c r="AI6" s="4" t="s">
        <v>196</v>
      </c>
      <c r="AS6" s="266" t="s">
        <v>219</v>
      </c>
    </row>
    <row r="7" spans="1:45" x14ac:dyDescent="0.2">
      <c r="A7" s="115" t="s">
        <v>3</v>
      </c>
      <c r="B7" s="112">
        <v>0.7</v>
      </c>
      <c r="C7" s="112">
        <v>2.2000000000000002</v>
      </c>
      <c r="D7" s="112">
        <v>-0.4</v>
      </c>
      <c r="E7" s="116">
        <v>-2.2000000000000002</v>
      </c>
      <c r="F7" s="117">
        <v>80</v>
      </c>
      <c r="G7" s="38">
        <v>84</v>
      </c>
      <c r="H7" s="112">
        <v>7.5</v>
      </c>
      <c r="I7" s="112" t="s">
        <v>224</v>
      </c>
      <c r="J7" s="242"/>
      <c r="K7" s="37"/>
      <c r="L7" s="112" t="s">
        <v>224</v>
      </c>
      <c r="M7" s="112">
        <v>1026.5</v>
      </c>
      <c r="N7" s="112">
        <v>-1.6</v>
      </c>
      <c r="O7" s="37">
        <v>1</v>
      </c>
      <c r="P7" s="57">
        <v>0</v>
      </c>
      <c r="Q7" s="243"/>
      <c r="R7" s="37"/>
      <c r="S7" s="57"/>
      <c r="T7" s="37"/>
      <c r="U7" s="37"/>
      <c r="V7" s="286">
        <v>11</v>
      </c>
      <c r="W7" s="19"/>
      <c r="X7" s="39"/>
      <c r="AA7" s="4">
        <f>COUNTIF(C6:C15,"&gt;=30")</f>
        <v>0</v>
      </c>
      <c r="AB7" s="4">
        <f>COUNTIF(C6:C15,"&gt;=25")</f>
        <v>0</v>
      </c>
      <c r="AC7" s="4">
        <f>COUNTIF(C6:C15,"&lt;0")</f>
        <v>0</v>
      </c>
      <c r="AD7" s="3"/>
      <c r="AE7" s="4">
        <f>COUNTIF(I6:I15,"&gt;=0,1")</f>
        <v>6</v>
      </c>
      <c r="AF7" s="4">
        <f>COUNTIF(I6:I15,"&gt;=1")</f>
        <v>2</v>
      </c>
      <c r="AG7" s="4">
        <f>COUNTIF(I6:I15,"&gt;=3")</f>
        <v>1</v>
      </c>
      <c r="AH7" s="1">
        <f>COUNTIF(I6:I15,"&gt;=10")</f>
        <v>1</v>
      </c>
      <c r="AI7" s="1">
        <f>COUNTIF(I6:I15,"&gt;=20")</f>
        <v>0</v>
      </c>
      <c r="AS7" s="266" t="s">
        <v>220</v>
      </c>
    </row>
    <row r="8" spans="1:45" x14ac:dyDescent="0.2">
      <c r="A8" s="115" t="s">
        <v>4</v>
      </c>
      <c r="B8" s="112">
        <v>-0.1</v>
      </c>
      <c r="C8" s="112">
        <v>1.3</v>
      </c>
      <c r="D8" s="112">
        <v>-1.6</v>
      </c>
      <c r="E8" s="116">
        <v>-3.9</v>
      </c>
      <c r="F8" s="117">
        <v>70</v>
      </c>
      <c r="G8" s="38">
        <v>81</v>
      </c>
      <c r="H8" s="112">
        <v>5.2</v>
      </c>
      <c r="I8" s="112">
        <v>2.7</v>
      </c>
      <c r="J8" s="242" t="s">
        <v>225</v>
      </c>
      <c r="K8" s="37"/>
      <c r="L8" s="283">
        <v>1.4</v>
      </c>
      <c r="M8" s="112">
        <v>1022.6</v>
      </c>
      <c r="N8" s="112">
        <v>-2.7</v>
      </c>
      <c r="O8" s="37">
        <v>3</v>
      </c>
      <c r="P8" s="57">
        <v>0</v>
      </c>
      <c r="Q8" s="243"/>
      <c r="R8" s="37">
        <v>1</v>
      </c>
      <c r="S8" s="57"/>
      <c r="T8" s="37"/>
      <c r="U8" s="37"/>
      <c r="V8" s="57">
        <v>31</v>
      </c>
      <c r="W8" s="19"/>
      <c r="X8" s="39"/>
      <c r="AA8" s="4">
        <f>COUNTIF(C18:C27,"&gt;=30")</f>
        <v>0</v>
      </c>
      <c r="AB8" s="4">
        <f>COUNTIF(C18:C27,"&gt;=25")</f>
        <v>0</v>
      </c>
      <c r="AC8" s="4">
        <f>COUNTIF(C18:C27,"&lt;0")</f>
        <v>0</v>
      </c>
      <c r="AD8" s="3"/>
      <c r="AE8" s="4">
        <f>COUNTIF(I18:I27,"&gt;=0,1")</f>
        <v>8</v>
      </c>
      <c r="AF8" s="4">
        <f>COUNTIF(I18:I27,"&gt;=1")</f>
        <v>6</v>
      </c>
      <c r="AG8" s="4">
        <f>COUNTIF(I18:I27,"&gt;=3")</f>
        <v>3</v>
      </c>
      <c r="AH8" s="1">
        <f>COUNTIF(I18:I27,"&gt;=10")</f>
        <v>0</v>
      </c>
      <c r="AI8" s="1">
        <f>COUNTIF(I18:I27,"&gt;=20")</f>
        <v>0</v>
      </c>
      <c r="AS8" s="265">
        <v>11.4</v>
      </c>
    </row>
    <row r="9" spans="1:45" x14ac:dyDescent="0.2">
      <c r="A9" s="115" t="s">
        <v>5</v>
      </c>
      <c r="B9" s="112">
        <v>2.2999999999999998</v>
      </c>
      <c r="C9" s="112">
        <v>3.8</v>
      </c>
      <c r="D9" s="112">
        <v>0.7</v>
      </c>
      <c r="E9" s="116">
        <v>0</v>
      </c>
      <c r="F9" s="117">
        <v>85</v>
      </c>
      <c r="G9" s="38">
        <v>85</v>
      </c>
      <c r="H9" s="112">
        <v>7</v>
      </c>
      <c r="I9" s="112">
        <v>13</v>
      </c>
      <c r="J9" s="242" t="s">
        <v>226</v>
      </c>
      <c r="K9" s="37"/>
      <c r="L9" s="112" t="s">
        <v>224</v>
      </c>
      <c r="M9" s="112">
        <v>1024.2</v>
      </c>
      <c r="N9" s="112">
        <v>0.6</v>
      </c>
      <c r="O9" s="37">
        <v>11</v>
      </c>
      <c r="P9" s="57">
        <v>0</v>
      </c>
      <c r="Q9" s="243"/>
      <c r="R9" s="37">
        <v>1</v>
      </c>
      <c r="S9" s="57"/>
      <c r="T9" s="37">
        <v>1</v>
      </c>
      <c r="U9" s="37"/>
      <c r="V9" s="57">
        <v>42</v>
      </c>
      <c r="W9" s="19"/>
      <c r="X9" s="39"/>
      <c r="AA9" s="4">
        <f>COUNTIF(C30:C40,"&gt;=30")</f>
        <v>0</v>
      </c>
      <c r="AB9" s="4">
        <f>COUNTIF(C30:C40,"&gt;=25")</f>
        <v>0</v>
      </c>
      <c r="AC9" s="4">
        <f>COUNTIF(C30:C40,"&lt;0")</f>
        <v>0</v>
      </c>
      <c r="AD9" s="3"/>
      <c r="AE9" s="4">
        <f>COUNTIF(I30:I40,"&gt;=0,1")</f>
        <v>7</v>
      </c>
      <c r="AF9" s="4">
        <f>COUNTIF(I30:I40,"&gt;=1")</f>
        <v>4</v>
      </c>
      <c r="AG9" s="4">
        <f>COUNTIF(I30:I40,"&gt;=3")</f>
        <v>1</v>
      </c>
      <c r="AH9" s="1">
        <f>COUNTIF(I30:I40,"&gt;=10")</f>
        <v>0</v>
      </c>
      <c r="AI9" s="1">
        <f>COUNTIF(I30:I40,"&gt;=20")</f>
        <v>0</v>
      </c>
    </row>
    <row r="10" spans="1:45" x14ac:dyDescent="0.2">
      <c r="A10" s="115" t="s">
        <v>6</v>
      </c>
      <c r="B10" s="112">
        <v>4.8</v>
      </c>
      <c r="C10" s="112">
        <v>6.3</v>
      </c>
      <c r="D10" s="112">
        <v>2.9</v>
      </c>
      <c r="E10" s="116">
        <v>1.7</v>
      </c>
      <c r="F10" s="117">
        <v>82</v>
      </c>
      <c r="G10" s="38">
        <v>85</v>
      </c>
      <c r="H10" s="112">
        <v>8</v>
      </c>
      <c r="I10" s="112">
        <v>0.6</v>
      </c>
      <c r="J10" s="242" t="s">
        <v>226</v>
      </c>
      <c r="K10" s="37"/>
      <c r="L10" s="112" t="s">
        <v>224</v>
      </c>
      <c r="M10" s="112">
        <v>1029.0999999999999</v>
      </c>
      <c r="N10" s="112">
        <v>3</v>
      </c>
      <c r="O10" s="37">
        <v>13</v>
      </c>
      <c r="P10" s="57">
        <v>0</v>
      </c>
      <c r="Q10" s="243"/>
      <c r="R10" s="37">
        <v>1</v>
      </c>
      <c r="S10" s="57"/>
      <c r="T10" s="37">
        <v>1</v>
      </c>
      <c r="U10" s="37"/>
      <c r="V10" s="57">
        <v>44</v>
      </c>
      <c r="W10" s="19"/>
      <c r="X10" s="39"/>
      <c r="AA10" s="3"/>
      <c r="AB10" s="3"/>
      <c r="AC10" s="3"/>
      <c r="AD10" s="3"/>
      <c r="AE10" s="3"/>
      <c r="AF10" s="3"/>
      <c r="AG10" s="3"/>
    </row>
    <row r="11" spans="1:45" x14ac:dyDescent="0.2">
      <c r="A11" s="115" t="s">
        <v>7</v>
      </c>
      <c r="B11" s="112">
        <v>5.4</v>
      </c>
      <c r="C11" s="112">
        <v>5.7</v>
      </c>
      <c r="D11" s="112">
        <v>5.2</v>
      </c>
      <c r="E11" s="116">
        <v>3.9</v>
      </c>
      <c r="F11" s="117">
        <v>78</v>
      </c>
      <c r="G11" s="38">
        <v>79</v>
      </c>
      <c r="H11" s="283">
        <v>8</v>
      </c>
      <c r="I11" s="112" t="s">
        <v>224</v>
      </c>
      <c r="J11" s="242"/>
      <c r="K11" s="37"/>
      <c r="L11" s="112" t="s">
        <v>224</v>
      </c>
      <c r="M11" s="112">
        <v>1027.9000000000001</v>
      </c>
      <c r="N11" s="112">
        <v>2.1</v>
      </c>
      <c r="O11" s="37">
        <v>11</v>
      </c>
      <c r="P11" s="57">
        <v>0</v>
      </c>
      <c r="Q11" s="243"/>
      <c r="R11" s="37"/>
      <c r="S11" s="57"/>
      <c r="T11" s="37">
        <v>1</v>
      </c>
      <c r="U11" s="37"/>
      <c r="V11" s="57">
        <v>45</v>
      </c>
      <c r="W11" s="19"/>
      <c r="X11" s="39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45" x14ac:dyDescent="0.2">
      <c r="A12" s="115" t="s">
        <v>8</v>
      </c>
      <c r="B12" s="112">
        <v>4.4000000000000004</v>
      </c>
      <c r="C12" s="112">
        <v>9.1999999999999993</v>
      </c>
      <c r="D12" s="112">
        <v>0.9</v>
      </c>
      <c r="E12" s="116">
        <v>-2.2000000000000002</v>
      </c>
      <c r="F12" s="117">
        <v>57</v>
      </c>
      <c r="G12" s="38">
        <v>74</v>
      </c>
      <c r="H12" s="285">
        <v>2.2000000000000002</v>
      </c>
      <c r="I12" s="112" t="s">
        <v>224</v>
      </c>
      <c r="J12" s="242"/>
      <c r="K12" s="37"/>
      <c r="L12" s="112">
        <v>1.4</v>
      </c>
      <c r="M12" s="112">
        <v>1015.4</v>
      </c>
      <c r="N12" s="112">
        <v>-0.1</v>
      </c>
      <c r="O12" s="37">
        <v>5</v>
      </c>
      <c r="P12" s="57">
        <v>0</v>
      </c>
      <c r="Q12" s="243"/>
      <c r="R12" s="37"/>
      <c r="S12" s="57"/>
      <c r="T12" s="37"/>
      <c r="U12" s="37"/>
      <c r="V12" s="57">
        <v>24</v>
      </c>
      <c r="W12" s="19"/>
      <c r="X12" s="39"/>
      <c r="AA12" s="4">
        <f>COUNTIF(D6:D15,"&lt;0")</f>
        <v>5</v>
      </c>
      <c r="AB12" s="4">
        <f>COUNTIF(D6:D15,"&lt;=-10")</f>
        <v>0</v>
      </c>
      <c r="AC12" s="3"/>
      <c r="AD12" s="3"/>
      <c r="AE12" s="4">
        <f>COUNTIF(F6:F15,"&gt;=70")</f>
        <v>7</v>
      </c>
      <c r="AF12" s="3"/>
      <c r="AG12" s="4">
        <f>COUNTIF(F6:F15,"&lt;=40")</f>
        <v>0</v>
      </c>
    </row>
    <row r="13" spans="1:45" x14ac:dyDescent="0.2">
      <c r="A13" s="115" t="s">
        <v>9</v>
      </c>
      <c r="B13" s="112">
        <v>4.5999999999999996</v>
      </c>
      <c r="C13" s="112">
        <v>8.4</v>
      </c>
      <c r="D13" s="112">
        <v>1.4</v>
      </c>
      <c r="E13" s="116">
        <v>-2.2000000000000002</v>
      </c>
      <c r="F13" s="117">
        <v>66</v>
      </c>
      <c r="G13" s="38">
        <v>80</v>
      </c>
      <c r="H13" s="112">
        <v>6.2</v>
      </c>
      <c r="I13" s="112">
        <v>0.8</v>
      </c>
      <c r="J13" s="242" t="s">
        <v>226</v>
      </c>
      <c r="K13" s="37"/>
      <c r="L13" s="112">
        <v>1.2</v>
      </c>
      <c r="M13" s="112">
        <v>1007.2</v>
      </c>
      <c r="N13" s="112">
        <v>0.5</v>
      </c>
      <c r="O13" s="37">
        <v>10</v>
      </c>
      <c r="P13" s="57">
        <v>0</v>
      </c>
      <c r="Q13" s="243"/>
      <c r="R13" s="37">
        <v>1</v>
      </c>
      <c r="S13" s="57"/>
      <c r="T13" s="37">
        <v>1</v>
      </c>
      <c r="U13" s="37"/>
      <c r="V13" s="57">
        <v>47</v>
      </c>
      <c r="W13" s="19"/>
      <c r="X13" s="39"/>
      <c r="AA13" s="4">
        <f>COUNTIF(D18:D27,"&lt;0")</f>
        <v>6</v>
      </c>
      <c r="AB13" s="4">
        <f>COUNTIF(D18:D27,"&lt;=-10")</f>
        <v>0</v>
      </c>
      <c r="AC13" s="3"/>
      <c r="AD13" s="3"/>
      <c r="AE13" s="4">
        <f>COUNTIF(F18:F27,"&gt;=70")</f>
        <v>6</v>
      </c>
      <c r="AF13" s="3"/>
      <c r="AG13" s="4">
        <f>COUNTIF(F18:F27,"&lt;=40")</f>
        <v>0</v>
      </c>
    </row>
    <row r="14" spans="1:45" x14ac:dyDescent="0.2">
      <c r="A14" s="115" t="s">
        <v>10</v>
      </c>
      <c r="B14" s="112">
        <v>0.9</v>
      </c>
      <c r="C14" s="112">
        <v>2.4</v>
      </c>
      <c r="D14" s="112">
        <v>-0.1</v>
      </c>
      <c r="E14" s="116">
        <v>-4.4000000000000004</v>
      </c>
      <c r="F14" s="117">
        <v>71</v>
      </c>
      <c r="G14" s="38">
        <v>81</v>
      </c>
      <c r="H14" s="112">
        <v>7.8</v>
      </c>
      <c r="I14" s="112">
        <v>0.2</v>
      </c>
      <c r="J14" s="242" t="s">
        <v>225</v>
      </c>
      <c r="K14" s="37"/>
      <c r="L14" s="112">
        <v>0.1</v>
      </c>
      <c r="M14" s="112">
        <v>1009.2</v>
      </c>
      <c r="N14" s="112">
        <v>-2.6</v>
      </c>
      <c r="O14" s="37">
        <v>15</v>
      </c>
      <c r="P14" s="57">
        <v>0</v>
      </c>
      <c r="Q14" s="243"/>
      <c r="R14" s="37">
        <v>1</v>
      </c>
      <c r="S14" s="57"/>
      <c r="T14" s="37">
        <v>1</v>
      </c>
      <c r="U14" s="37"/>
      <c r="V14" s="57">
        <v>52</v>
      </c>
      <c r="W14" s="19"/>
      <c r="X14" s="39"/>
      <c r="AA14" s="4">
        <f>COUNTIF(D30:D40,"&lt;0")</f>
        <v>3</v>
      </c>
      <c r="AB14" s="4">
        <f>COUNTIF(D30:D40,"&lt;=-10")</f>
        <v>0</v>
      </c>
      <c r="AC14" s="3"/>
      <c r="AD14" s="3"/>
      <c r="AE14" s="4">
        <f>COUNTIF(F30:F40,"&gt;=70")</f>
        <v>8</v>
      </c>
      <c r="AF14" s="3"/>
      <c r="AG14" s="4">
        <f>COUNTIF(F30:F40,"&lt;=40")</f>
        <v>0</v>
      </c>
    </row>
    <row r="15" spans="1:45" ht="13.5" thickBot="1" x14ac:dyDescent="0.25">
      <c r="A15" s="55" t="s">
        <v>11</v>
      </c>
      <c r="B15" s="112">
        <v>0.2</v>
      </c>
      <c r="C15" s="112">
        <v>5.0999999999999996</v>
      </c>
      <c r="D15" s="112">
        <v>-1.7</v>
      </c>
      <c r="E15" s="116">
        <v>-4.4000000000000004</v>
      </c>
      <c r="F15" s="117">
        <v>67</v>
      </c>
      <c r="G15" s="38">
        <v>73</v>
      </c>
      <c r="H15" s="112">
        <v>6.7</v>
      </c>
      <c r="I15" s="112">
        <v>0.4</v>
      </c>
      <c r="J15" s="242" t="s">
        <v>225</v>
      </c>
      <c r="K15" s="37"/>
      <c r="L15" s="211">
        <v>0.1</v>
      </c>
      <c r="M15" s="112">
        <v>997.9</v>
      </c>
      <c r="N15" s="285">
        <v>-4.0999999999999996</v>
      </c>
      <c r="O15" s="282">
        <v>17</v>
      </c>
      <c r="P15" s="57">
        <v>1</v>
      </c>
      <c r="Q15" s="243" t="s">
        <v>263</v>
      </c>
      <c r="R15" s="130"/>
      <c r="S15" s="141"/>
      <c r="T15" s="130">
        <v>1</v>
      </c>
      <c r="U15" s="130"/>
      <c r="V15" s="141">
        <v>56</v>
      </c>
      <c r="W15" s="19"/>
      <c r="X15" s="39"/>
      <c r="AA15" s="3"/>
      <c r="AB15" s="3"/>
      <c r="AC15" s="3"/>
      <c r="AD15" s="3"/>
      <c r="AE15" s="3"/>
      <c r="AF15" s="3"/>
      <c r="AG15" s="3"/>
    </row>
    <row r="16" spans="1:45" ht="13.5" thickBot="1" x14ac:dyDescent="0.25">
      <c r="A16" s="30" t="s">
        <v>60</v>
      </c>
      <c r="B16" s="45">
        <f>SUM(B6:B15)</f>
        <v>22.900000000000002</v>
      </c>
      <c r="C16" s="45">
        <f>SUM(C6:C15)</f>
        <v>46.6</v>
      </c>
      <c r="D16" s="45">
        <f>SUM(D6:D15)</f>
        <v>4.5000000000000009</v>
      </c>
      <c r="E16" s="45">
        <f>SUM(E6:E15)</f>
        <v>-18.700000000000003</v>
      </c>
      <c r="F16" s="42" t="s">
        <v>62</v>
      </c>
      <c r="G16" s="42" t="s">
        <v>62</v>
      </c>
      <c r="H16" s="42" t="s">
        <v>62</v>
      </c>
      <c r="I16" s="45">
        <f>SUM(I6:I15)</f>
        <v>17.7</v>
      </c>
      <c r="J16" s="190" t="s">
        <v>72</v>
      </c>
      <c r="K16" s="44"/>
      <c r="L16" s="45">
        <f>SUM(L6:L15)</f>
        <v>5.1999999999999993</v>
      </c>
      <c r="M16" s="42" t="s">
        <v>62</v>
      </c>
      <c r="N16" s="42" t="s">
        <v>62</v>
      </c>
      <c r="O16" s="42" t="s">
        <v>62</v>
      </c>
      <c r="P16" s="42" t="s">
        <v>62</v>
      </c>
      <c r="Q16" s="43" t="s">
        <v>63</v>
      </c>
      <c r="R16" s="44">
        <f>SUM(R6:R15)</f>
        <v>5</v>
      </c>
      <c r="S16" s="44">
        <f>SUM(S6:S15)</f>
        <v>0</v>
      </c>
      <c r="T16" s="44">
        <f>SUM(T6:T15)</f>
        <v>6</v>
      </c>
      <c r="U16" s="44">
        <f>SUM(U6:U15)</f>
        <v>0</v>
      </c>
      <c r="V16" s="190" t="s">
        <v>62</v>
      </c>
      <c r="W16" s="19"/>
      <c r="X16" s="39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1" t="s">
        <v>70</v>
      </c>
      <c r="B17" s="45">
        <f>AVERAGE(B6:B15)</f>
        <v>2.29</v>
      </c>
      <c r="C17" s="45">
        <f t="shared" ref="C17:H17" si="0">AVERAGE(C6:C15)</f>
        <v>4.66</v>
      </c>
      <c r="D17" s="45">
        <f t="shared" si="0"/>
        <v>0.45000000000000007</v>
      </c>
      <c r="E17" s="45">
        <f t="shared" si="0"/>
        <v>-1.8700000000000003</v>
      </c>
      <c r="F17" s="44">
        <f t="shared" si="0"/>
        <v>73.900000000000006</v>
      </c>
      <c r="G17" s="44">
        <f t="shared" si="0"/>
        <v>80.7</v>
      </c>
      <c r="H17" s="45">
        <f t="shared" si="0"/>
        <v>6.6100000000000012</v>
      </c>
      <c r="I17" s="42" t="s">
        <v>62</v>
      </c>
      <c r="J17" s="42" t="s">
        <v>72</v>
      </c>
      <c r="K17" s="42"/>
      <c r="L17" s="42" t="s">
        <v>62</v>
      </c>
      <c r="M17" s="118">
        <f>AVERAGE(M6:M15)</f>
        <v>1017.7099999999998</v>
      </c>
      <c r="N17" s="45">
        <f>AVERAGE(N6:N15)</f>
        <v>-0.72</v>
      </c>
      <c r="O17" s="238">
        <f>AVERAGE(O6:O15)</f>
        <v>8.6999999999999993</v>
      </c>
      <c r="P17" s="44">
        <f>AVERAGE(P6:P15)</f>
        <v>0.1</v>
      </c>
      <c r="Q17" s="43" t="s">
        <v>63</v>
      </c>
      <c r="R17" s="43" t="s">
        <v>72</v>
      </c>
      <c r="S17" s="43" t="s">
        <v>72</v>
      </c>
      <c r="T17" s="43" t="s">
        <v>72</v>
      </c>
      <c r="U17" s="43" t="s">
        <v>72</v>
      </c>
      <c r="V17" s="44">
        <f>AVERAGE(V6:V15)</f>
        <v>36.5</v>
      </c>
      <c r="W17" s="60"/>
      <c r="X17" s="39"/>
      <c r="AA17" s="4">
        <f>COUNTIF(L6:L15,".")</f>
        <v>4</v>
      </c>
      <c r="AB17" s="4">
        <f>COUNTIF(L6:L15,"&lt;1")</f>
        <v>2</v>
      </c>
      <c r="AC17" s="4">
        <f>COUNTIF(L6:L15,"&gt;=10")</f>
        <v>0</v>
      </c>
      <c r="AD17" s="3"/>
      <c r="AE17" s="4">
        <f>COUNTIF(P6:P15,"&gt;=1")</f>
        <v>1</v>
      </c>
      <c r="AF17" s="4">
        <f>COUNTIF(P6:P15,"&gt;=3")</f>
        <v>0</v>
      </c>
      <c r="AG17" s="4">
        <f>COUNTIF(P6:P15,"&gt;=10")</f>
        <v>0</v>
      </c>
    </row>
    <row r="18" spans="1:33" x14ac:dyDescent="0.2">
      <c r="A18" s="115" t="s">
        <v>12</v>
      </c>
      <c r="B18" s="112">
        <v>5.8</v>
      </c>
      <c r="C18" s="112">
        <v>7.1</v>
      </c>
      <c r="D18" s="112">
        <v>2.6</v>
      </c>
      <c r="E18" s="116">
        <v>1.1000000000000001</v>
      </c>
      <c r="F18" s="117">
        <v>67</v>
      </c>
      <c r="G18" s="57">
        <v>77</v>
      </c>
      <c r="H18" s="112">
        <v>7.4</v>
      </c>
      <c r="I18" s="112">
        <v>0.1</v>
      </c>
      <c r="J18" s="242" t="s">
        <v>226</v>
      </c>
      <c r="K18" s="37"/>
      <c r="L18" s="112" t="s">
        <v>224</v>
      </c>
      <c r="M18" s="285">
        <v>987.2</v>
      </c>
      <c r="N18" s="112">
        <v>1.9</v>
      </c>
      <c r="O18" s="131">
        <v>11</v>
      </c>
      <c r="P18" s="57">
        <v>0</v>
      </c>
      <c r="Q18" s="243"/>
      <c r="R18" s="142">
        <v>1</v>
      </c>
      <c r="S18" s="57"/>
      <c r="T18" s="37">
        <v>1</v>
      </c>
      <c r="U18" s="37"/>
      <c r="V18" s="57">
        <v>45</v>
      </c>
      <c r="W18" s="60"/>
      <c r="X18" s="39"/>
      <c r="AA18" s="4">
        <f>COUNTIF(L18:L27,".")</f>
        <v>5</v>
      </c>
      <c r="AB18" s="4">
        <f>COUNTIF(L18:L27,"&lt;1")</f>
        <v>4</v>
      </c>
      <c r="AC18" s="4">
        <f>COUNTIF(L18:L27,"&gt;=10")</f>
        <v>0</v>
      </c>
      <c r="AD18" s="3"/>
      <c r="AE18" s="4">
        <f>COUNTIF(P18:P27,"&gt;=1")</f>
        <v>3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15" t="s">
        <v>13</v>
      </c>
      <c r="B19" s="112">
        <v>4.8</v>
      </c>
      <c r="C19" s="112">
        <v>7.3</v>
      </c>
      <c r="D19" s="112">
        <v>3.1</v>
      </c>
      <c r="E19" s="116">
        <v>1.1000000000000001</v>
      </c>
      <c r="F19" s="117">
        <v>58</v>
      </c>
      <c r="G19" s="38">
        <v>68</v>
      </c>
      <c r="H19" s="112">
        <v>6.8</v>
      </c>
      <c r="I19" s="112" t="s">
        <v>224</v>
      </c>
      <c r="J19" s="242"/>
      <c r="K19" s="37"/>
      <c r="L19" s="112" t="s">
        <v>224</v>
      </c>
      <c r="M19" s="112">
        <v>1001.8</v>
      </c>
      <c r="N19" s="112">
        <v>-0.5</v>
      </c>
      <c r="O19" s="131">
        <v>12</v>
      </c>
      <c r="P19" s="57">
        <v>0</v>
      </c>
      <c r="Q19" s="243"/>
      <c r="R19" s="142"/>
      <c r="S19" s="57"/>
      <c r="T19" s="37">
        <v>1</v>
      </c>
      <c r="U19" s="37"/>
      <c r="V19" s="57">
        <v>53</v>
      </c>
      <c r="W19" s="60"/>
      <c r="X19" s="39"/>
      <c r="AA19" s="4">
        <f>COUNTIF(L30:L40,".")</f>
        <v>6</v>
      </c>
      <c r="AB19" s="4">
        <f>COUNTIF(L30:L40,"&lt;1")</f>
        <v>5</v>
      </c>
      <c r="AC19" s="4">
        <f>COUNTIF(L30:L40,"&gt;=10")</f>
        <v>0</v>
      </c>
      <c r="AD19" s="3"/>
      <c r="AE19" s="4">
        <f>COUNTIF(P30:P40,"&gt;=1")</f>
        <v>0</v>
      </c>
      <c r="AF19" s="4">
        <f>COUNTIF(P30:P40,"&gt;=3")</f>
        <v>0</v>
      </c>
      <c r="AG19" s="4">
        <f>COUNTIF(P30:P40,"&gt;=10")</f>
        <v>0</v>
      </c>
    </row>
    <row r="20" spans="1:33" x14ac:dyDescent="0.2">
      <c r="A20" s="115" t="s">
        <v>14</v>
      </c>
      <c r="B20" s="112">
        <v>1.9</v>
      </c>
      <c r="C20" s="112">
        <v>3.6</v>
      </c>
      <c r="D20" s="112">
        <v>-0.5</v>
      </c>
      <c r="E20" s="116">
        <v>-4.4000000000000004</v>
      </c>
      <c r="F20" s="117">
        <v>61</v>
      </c>
      <c r="G20" s="287">
        <v>69</v>
      </c>
      <c r="H20" s="112">
        <v>5.4</v>
      </c>
      <c r="I20" s="112">
        <v>1</v>
      </c>
      <c r="J20" s="242" t="s">
        <v>226</v>
      </c>
      <c r="K20" s="37"/>
      <c r="L20" s="112">
        <v>0.5</v>
      </c>
      <c r="M20" s="112">
        <v>1011.2</v>
      </c>
      <c r="N20" s="112">
        <v>-3.3</v>
      </c>
      <c r="O20" s="131">
        <v>12</v>
      </c>
      <c r="P20" s="57">
        <v>0</v>
      </c>
      <c r="Q20" s="243"/>
      <c r="R20" s="142">
        <v>1</v>
      </c>
      <c r="S20" s="57"/>
      <c r="T20" s="37"/>
      <c r="U20" s="37"/>
      <c r="V20" s="57">
        <v>29</v>
      </c>
      <c r="W20" s="60"/>
      <c r="X20" s="39"/>
    </row>
    <row r="21" spans="1:33" x14ac:dyDescent="0.2">
      <c r="A21" s="115" t="s">
        <v>15</v>
      </c>
      <c r="B21" s="112">
        <v>3.5</v>
      </c>
      <c r="C21" s="112">
        <v>5.4</v>
      </c>
      <c r="D21" s="112">
        <v>2.1</v>
      </c>
      <c r="E21" s="116">
        <v>-1.1000000000000001</v>
      </c>
      <c r="F21" s="117">
        <v>61</v>
      </c>
      <c r="G21" s="38">
        <v>75</v>
      </c>
      <c r="H21" s="112">
        <v>6.5</v>
      </c>
      <c r="I21" s="112">
        <v>1.7</v>
      </c>
      <c r="J21" s="242" t="s">
        <v>226</v>
      </c>
      <c r="K21" s="37"/>
      <c r="L21" s="112">
        <v>0.4</v>
      </c>
      <c r="M21" s="112">
        <v>994.3</v>
      </c>
      <c r="N21" s="112">
        <v>-0.7</v>
      </c>
      <c r="O21" s="131">
        <v>15</v>
      </c>
      <c r="P21" s="57">
        <v>0</v>
      </c>
      <c r="Q21" s="243"/>
      <c r="R21" s="142">
        <v>1</v>
      </c>
      <c r="S21" s="57"/>
      <c r="T21" s="37">
        <v>1</v>
      </c>
      <c r="U21" s="37">
        <v>1</v>
      </c>
      <c r="V21" s="288">
        <v>64</v>
      </c>
      <c r="W21" s="60"/>
      <c r="X21" s="39"/>
      <c r="AA21" s="1" t="s">
        <v>138</v>
      </c>
      <c r="AB21" s="1" t="s">
        <v>140</v>
      </c>
      <c r="AC21" s="1" t="s">
        <v>142</v>
      </c>
      <c r="AE21" s="1" t="s">
        <v>144</v>
      </c>
    </row>
    <row r="22" spans="1:33" x14ac:dyDescent="0.2">
      <c r="A22" s="115" t="s">
        <v>16</v>
      </c>
      <c r="B22" s="112">
        <v>2.1</v>
      </c>
      <c r="C22" s="112">
        <v>3.8</v>
      </c>
      <c r="D22" s="112">
        <v>0.2</v>
      </c>
      <c r="E22" s="116">
        <v>-2.8</v>
      </c>
      <c r="F22" s="117">
        <v>76</v>
      </c>
      <c r="G22" s="38">
        <v>84</v>
      </c>
      <c r="H22" s="112">
        <v>6.8</v>
      </c>
      <c r="I22" s="112">
        <v>3.5</v>
      </c>
      <c r="J22" s="242" t="s">
        <v>226</v>
      </c>
      <c r="K22" s="37"/>
      <c r="L22" s="112">
        <v>0.2</v>
      </c>
      <c r="M22" s="112">
        <v>997</v>
      </c>
      <c r="N22" s="112">
        <v>-0.4</v>
      </c>
      <c r="O22" s="131">
        <v>6</v>
      </c>
      <c r="P22" s="57">
        <v>0</v>
      </c>
      <c r="Q22" s="246"/>
      <c r="R22" s="142">
        <v>1</v>
      </c>
      <c r="S22" s="57"/>
      <c r="T22" s="37"/>
      <c r="U22" s="37"/>
      <c r="V22" s="57">
        <v>34</v>
      </c>
      <c r="W22" s="60"/>
      <c r="X22" s="39"/>
      <c r="AA22" s="5">
        <f>MAX(B6:B15,B18:B27,B30:B40)</f>
        <v>10.6</v>
      </c>
      <c r="AB22" s="5">
        <f>MAX(C6:C15,C18:C27,C30:C40)</f>
        <v>13.2</v>
      </c>
      <c r="AC22" s="5">
        <f>MIN(E6:E15,E18:E27,E30:E40)</f>
        <v>-7.8</v>
      </c>
      <c r="AE22" s="5">
        <f>MAX(I6:I15,I18:I27,I30:I40)</f>
        <v>13</v>
      </c>
    </row>
    <row r="23" spans="1:33" x14ac:dyDescent="0.2">
      <c r="A23" s="115" t="s">
        <v>17</v>
      </c>
      <c r="B23" s="112">
        <v>1.2</v>
      </c>
      <c r="C23" s="112">
        <v>3</v>
      </c>
      <c r="D23" s="112">
        <v>-0.9</v>
      </c>
      <c r="E23" s="116">
        <v>-3.9</v>
      </c>
      <c r="F23" s="117">
        <v>80</v>
      </c>
      <c r="G23" s="38">
        <v>89</v>
      </c>
      <c r="H23" s="112">
        <v>7.3</v>
      </c>
      <c r="I23" s="112">
        <v>3.8</v>
      </c>
      <c r="J23" s="242" t="s">
        <v>225</v>
      </c>
      <c r="K23" s="37"/>
      <c r="L23" s="112" t="s">
        <v>224</v>
      </c>
      <c r="M23" s="112">
        <v>1007.2</v>
      </c>
      <c r="N23" s="112">
        <v>-0.5</v>
      </c>
      <c r="O23" s="131">
        <v>3</v>
      </c>
      <c r="P23" s="57">
        <v>0</v>
      </c>
      <c r="Q23" s="246"/>
      <c r="R23" s="142">
        <v>1</v>
      </c>
      <c r="S23" s="57"/>
      <c r="T23" s="37"/>
      <c r="U23" s="37"/>
      <c r="V23" s="57">
        <v>23</v>
      </c>
      <c r="W23" s="60"/>
      <c r="X23" s="39"/>
      <c r="AA23" s="1" t="s">
        <v>139</v>
      </c>
      <c r="AB23" s="1" t="s">
        <v>141</v>
      </c>
      <c r="AC23" s="1" t="s">
        <v>143</v>
      </c>
      <c r="AE23" s="1" t="s">
        <v>145</v>
      </c>
    </row>
    <row r="24" spans="1:33" x14ac:dyDescent="0.2">
      <c r="A24" s="115" t="s">
        <v>18</v>
      </c>
      <c r="B24" s="112">
        <v>0.8</v>
      </c>
      <c r="C24" s="112">
        <v>2.5</v>
      </c>
      <c r="D24" s="112">
        <v>-0.5</v>
      </c>
      <c r="E24" s="116">
        <v>-1.1000000000000001</v>
      </c>
      <c r="F24" s="117">
        <v>85</v>
      </c>
      <c r="G24" s="38">
        <v>89</v>
      </c>
      <c r="H24" s="112">
        <v>7.8</v>
      </c>
      <c r="I24" s="112">
        <v>3</v>
      </c>
      <c r="J24" s="242" t="s">
        <v>225</v>
      </c>
      <c r="K24" s="37"/>
      <c r="L24" s="112" t="s">
        <v>224</v>
      </c>
      <c r="M24" s="112">
        <v>1018.7</v>
      </c>
      <c r="N24" s="112">
        <v>-0.7</v>
      </c>
      <c r="O24" s="131">
        <v>5</v>
      </c>
      <c r="P24" s="57">
        <v>1</v>
      </c>
      <c r="Q24" s="243" t="s">
        <v>263</v>
      </c>
      <c r="R24" s="142">
        <v>1</v>
      </c>
      <c r="S24" s="57"/>
      <c r="T24" s="37"/>
      <c r="U24" s="37"/>
      <c r="V24" s="57">
        <v>35</v>
      </c>
      <c r="W24" s="60"/>
      <c r="X24" s="39"/>
      <c r="AA24" s="5">
        <f>MIN(B6:B15,B18:B27,B30:B40)</f>
        <v>-1.7</v>
      </c>
      <c r="AB24" s="5">
        <f>MIN(D6:D15,D18:D27,D30:D40)</f>
        <v>-5.3</v>
      </c>
      <c r="AC24" s="1">
        <f>MIN(F6:F15,F18:F27,F30:F40)</f>
        <v>57</v>
      </c>
      <c r="AE24" s="1">
        <f>MAX(P6:P15,P18:P27,P30:P40)</f>
        <v>1</v>
      </c>
    </row>
    <row r="25" spans="1:33" x14ac:dyDescent="0.2">
      <c r="A25" s="115" t="s">
        <v>19</v>
      </c>
      <c r="B25" s="112">
        <v>-1.7</v>
      </c>
      <c r="C25" s="112">
        <v>1.3</v>
      </c>
      <c r="D25" s="112">
        <v>-5.3</v>
      </c>
      <c r="E25" s="116">
        <v>-7.8</v>
      </c>
      <c r="F25" s="117">
        <v>78</v>
      </c>
      <c r="G25" s="38">
        <v>86</v>
      </c>
      <c r="H25" s="112">
        <v>4.3</v>
      </c>
      <c r="I25" s="112" t="s">
        <v>224</v>
      </c>
      <c r="J25" s="242"/>
      <c r="K25" s="37"/>
      <c r="L25" s="112">
        <v>1.2</v>
      </c>
      <c r="M25" s="112">
        <v>1026.3</v>
      </c>
      <c r="N25" s="112">
        <v>-3.6</v>
      </c>
      <c r="O25" s="131">
        <v>1</v>
      </c>
      <c r="P25" s="57">
        <v>1</v>
      </c>
      <c r="Q25" s="243" t="s">
        <v>263</v>
      </c>
      <c r="R25" s="142"/>
      <c r="S25" s="57"/>
      <c r="T25" s="37"/>
      <c r="U25" s="37"/>
      <c r="V25" s="57">
        <v>13</v>
      </c>
      <c r="W25" s="60"/>
      <c r="X25" s="39"/>
    </row>
    <row r="26" spans="1:33" x14ac:dyDescent="0.2">
      <c r="A26" s="115" t="s">
        <v>20</v>
      </c>
      <c r="B26" s="112">
        <v>-0.6</v>
      </c>
      <c r="C26" s="112">
        <v>1.6</v>
      </c>
      <c r="D26" s="112">
        <v>-4.4000000000000004</v>
      </c>
      <c r="E26" s="116">
        <v>-4.4000000000000004</v>
      </c>
      <c r="F26" s="117">
        <v>84</v>
      </c>
      <c r="G26" s="38">
        <v>90</v>
      </c>
      <c r="H26" s="112">
        <v>7.7</v>
      </c>
      <c r="I26" s="112">
        <v>2</v>
      </c>
      <c r="J26" s="242" t="s">
        <v>225</v>
      </c>
      <c r="K26" s="37"/>
      <c r="L26" s="112" t="s">
        <v>224</v>
      </c>
      <c r="M26" s="112">
        <v>1031.7</v>
      </c>
      <c r="N26" s="112">
        <v>-2.1</v>
      </c>
      <c r="O26" s="131">
        <v>1</v>
      </c>
      <c r="P26" s="57">
        <v>1</v>
      </c>
      <c r="Q26" s="243" t="s">
        <v>263</v>
      </c>
      <c r="R26" s="142">
        <v>1</v>
      </c>
      <c r="S26" s="57"/>
      <c r="T26" s="37"/>
      <c r="U26" s="37"/>
      <c r="V26" s="57">
        <v>19</v>
      </c>
      <c r="W26" s="60"/>
      <c r="X26" s="39"/>
      <c r="AA26" s="1"/>
    </row>
    <row r="27" spans="1:33" ht="13.5" thickBot="1" x14ac:dyDescent="0.25">
      <c r="A27" s="55" t="s">
        <v>21</v>
      </c>
      <c r="B27" s="112">
        <v>1</v>
      </c>
      <c r="C27" s="112">
        <v>2.9</v>
      </c>
      <c r="D27" s="112">
        <v>-0.1</v>
      </c>
      <c r="E27" s="116">
        <v>-2.2000000000000002</v>
      </c>
      <c r="F27" s="117">
        <v>92</v>
      </c>
      <c r="G27" s="284">
        <v>94</v>
      </c>
      <c r="H27" s="112">
        <v>7.2</v>
      </c>
      <c r="I27" s="112">
        <v>0.5</v>
      </c>
      <c r="J27" s="242" t="s">
        <v>226</v>
      </c>
      <c r="K27" s="37"/>
      <c r="L27" s="211">
        <v>0.3</v>
      </c>
      <c r="M27" s="283">
        <v>1033.5999999999999</v>
      </c>
      <c r="N27" s="112">
        <v>0.2</v>
      </c>
      <c r="O27" s="290">
        <v>0</v>
      </c>
      <c r="P27" s="57">
        <v>0</v>
      </c>
      <c r="Q27" s="246" t="s">
        <v>294</v>
      </c>
      <c r="R27" s="143">
        <v>1</v>
      </c>
      <c r="S27" s="141"/>
      <c r="T27" s="130"/>
      <c r="U27" s="130"/>
      <c r="V27" s="289">
        <v>11</v>
      </c>
      <c r="W27" s="60"/>
      <c r="X27" s="39"/>
    </row>
    <row r="28" spans="1:33" ht="13.5" thickBot="1" x14ac:dyDescent="0.25">
      <c r="A28" s="30" t="s">
        <v>60</v>
      </c>
      <c r="B28" s="45">
        <f>SUM(B18:B27)</f>
        <v>18.8</v>
      </c>
      <c r="C28" s="45">
        <f>SUM(C18:C27)</f>
        <v>38.5</v>
      </c>
      <c r="D28" s="45">
        <f>SUM(D18:D27)</f>
        <v>-3.6999999999999997</v>
      </c>
      <c r="E28" s="45">
        <f>SUM(E18:E27)</f>
        <v>-25.499999999999996</v>
      </c>
      <c r="F28" s="43" t="s">
        <v>62</v>
      </c>
      <c r="G28" s="190" t="s">
        <v>62</v>
      </c>
      <c r="H28" s="190" t="s">
        <v>62</v>
      </c>
      <c r="I28" s="45">
        <f>SUM(I18:I27)</f>
        <v>15.6</v>
      </c>
      <c r="J28" s="190" t="s">
        <v>72</v>
      </c>
      <c r="K28" s="44"/>
      <c r="L28" s="45">
        <f>SUM(L18:L27)</f>
        <v>2.5999999999999996</v>
      </c>
      <c r="M28" s="42" t="s">
        <v>62</v>
      </c>
      <c r="N28" s="42" t="s">
        <v>62</v>
      </c>
      <c r="O28" s="42" t="s">
        <v>62</v>
      </c>
      <c r="P28" s="42" t="s">
        <v>62</v>
      </c>
      <c r="Q28" s="43" t="s">
        <v>63</v>
      </c>
      <c r="R28" s="44">
        <f>SUM(R18:R27)</f>
        <v>8</v>
      </c>
      <c r="S28" s="44">
        <f>SUM(S18:S27)</f>
        <v>0</v>
      </c>
      <c r="T28" s="44">
        <f>SUM(T18:T27)</f>
        <v>3</v>
      </c>
      <c r="U28" s="44">
        <f>SUM(U18:U27)</f>
        <v>1</v>
      </c>
      <c r="V28" s="43" t="s">
        <v>62</v>
      </c>
      <c r="W28" s="60"/>
      <c r="X28" s="39"/>
    </row>
    <row r="29" spans="1:33" ht="13.5" thickBot="1" x14ac:dyDescent="0.25">
      <c r="A29" s="51" t="s">
        <v>70</v>
      </c>
      <c r="B29" s="45">
        <f>AVERAGE(B18:B27)</f>
        <v>1.8800000000000001</v>
      </c>
      <c r="C29" s="45">
        <f t="shared" ref="C29:H29" si="1">AVERAGE(C18:C27)</f>
        <v>3.85</v>
      </c>
      <c r="D29" s="45">
        <f t="shared" si="1"/>
        <v>-0.37</v>
      </c>
      <c r="E29" s="45">
        <f t="shared" si="1"/>
        <v>-2.5499999999999998</v>
      </c>
      <c r="F29" s="44">
        <f t="shared" si="1"/>
        <v>74.2</v>
      </c>
      <c r="G29" s="44">
        <f t="shared" si="1"/>
        <v>82.1</v>
      </c>
      <c r="H29" s="45">
        <f t="shared" si="1"/>
        <v>6.7199999999999989</v>
      </c>
      <c r="I29" s="42" t="s">
        <v>62</v>
      </c>
      <c r="J29" s="43" t="s">
        <v>72</v>
      </c>
      <c r="K29" s="43"/>
      <c r="L29" s="42" t="s">
        <v>62</v>
      </c>
      <c r="M29" s="45">
        <f>AVERAGE(M18:M27)</f>
        <v>1010.9</v>
      </c>
      <c r="N29" s="45">
        <f>AVERAGE(N18:N27)</f>
        <v>-0.97</v>
      </c>
      <c r="O29" s="44">
        <f>AVERAGE(O18:O27)</f>
        <v>6.6</v>
      </c>
      <c r="P29" s="44">
        <f>AVERAGE(P18:P27)</f>
        <v>0.3</v>
      </c>
      <c r="Q29" s="43" t="s">
        <v>63</v>
      </c>
      <c r="R29" s="43" t="s">
        <v>72</v>
      </c>
      <c r="S29" s="43" t="s">
        <v>72</v>
      </c>
      <c r="T29" s="43" t="s">
        <v>72</v>
      </c>
      <c r="U29" s="43" t="s">
        <v>72</v>
      </c>
      <c r="V29" s="44">
        <f>AVERAGE(V18:V27)</f>
        <v>32.6</v>
      </c>
      <c r="W29" s="60"/>
      <c r="X29" s="39"/>
    </row>
    <row r="30" spans="1:33" x14ac:dyDescent="0.2">
      <c r="A30" s="115" t="s">
        <v>22</v>
      </c>
      <c r="B30" s="112">
        <v>4.8</v>
      </c>
      <c r="C30" s="112">
        <v>6.5</v>
      </c>
      <c r="D30" s="112">
        <v>0.9</v>
      </c>
      <c r="E30" s="116">
        <v>1.1000000000000001</v>
      </c>
      <c r="F30" s="117">
        <v>88</v>
      </c>
      <c r="G30" s="38">
        <v>93</v>
      </c>
      <c r="H30" s="112">
        <v>8</v>
      </c>
      <c r="I30" s="112">
        <v>1.4</v>
      </c>
      <c r="J30" s="242" t="s">
        <v>226</v>
      </c>
      <c r="K30" s="37"/>
      <c r="L30" s="285" t="s">
        <v>224</v>
      </c>
      <c r="M30" s="112">
        <v>1030.8</v>
      </c>
      <c r="N30" s="112">
        <v>3.7</v>
      </c>
      <c r="O30" s="37">
        <v>6</v>
      </c>
      <c r="P30" s="57">
        <v>0</v>
      </c>
      <c r="Q30" s="242"/>
      <c r="R30" s="37">
        <v>1</v>
      </c>
      <c r="S30" s="57"/>
      <c r="T30" s="37"/>
      <c r="U30" s="37"/>
      <c r="V30" s="57">
        <v>34</v>
      </c>
      <c r="W30" s="60"/>
      <c r="X30" s="39"/>
    </row>
    <row r="31" spans="1:33" x14ac:dyDescent="0.2">
      <c r="A31" s="115" t="s">
        <v>23</v>
      </c>
      <c r="B31" s="112">
        <v>5</v>
      </c>
      <c r="C31" s="112">
        <v>6.4</v>
      </c>
      <c r="D31" s="112">
        <v>3.8</v>
      </c>
      <c r="E31" s="116">
        <v>2.8</v>
      </c>
      <c r="F31" s="117">
        <v>82</v>
      </c>
      <c r="G31" s="38">
        <v>88</v>
      </c>
      <c r="H31" s="112">
        <v>7.9</v>
      </c>
      <c r="I31" s="112">
        <v>0.1</v>
      </c>
      <c r="J31" s="242" t="s">
        <v>226</v>
      </c>
      <c r="K31" s="37"/>
      <c r="L31" s="112" t="s">
        <v>224</v>
      </c>
      <c r="M31" s="112">
        <v>1031.9000000000001</v>
      </c>
      <c r="N31" s="112">
        <v>3.2</v>
      </c>
      <c r="O31" s="37">
        <v>6</v>
      </c>
      <c r="P31" s="57">
        <v>0</v>
      </c>
      <c r="Q31" s="242"/>
      <c r="R31" s="37">
        <v>1</v>
      </c>
      <c r="S31" s="57"/>
      <c r="T31" s="37"/>
      <c r="U31" s="37"/>
      <c r="V31" s="57">
        <v>31</v>
      </c>
      <c r="W31" s="60"/>
      <c r="X31" s="39"/>
    </row>
    <row r="32" spans="1:33" x14ac:dyDescent="0.2">
      <c r="A32" s="115" t="s">
        <v>24</v>
      </c>
      <c r="B32" s="112">
        <v>6.8</v>
      </c>
      <c r="C32" s="112">
        <v>8.9</v>
      </c>
      <c r="D32" s="112">
        <v>2.7</v>
      </c>
      <c r="E32" s="116">
        <v>0.6</v>
      </c>
      <c r="F32" s="117">
        <v>76</v>
      </c>
      <c r="G32" s="38">
        <v>81</v>
      </c>
      <c r="H32" s="112">
        <v>7.7</v>
      </c>
      <c r="I32" s="112" t="s">
        <v>224</v>
      </c>
      <c r="J32" s="242"/>
      <c r="K32" s="37"/>
      <c r="L32" s="112">
        <v>0.2</v>
      </c>
      <c r="M32" s="112">
        <v>1027.8</v>
      </c>
      <c r="N32" s="112">
        <v>3.6</v>
      </c>
      <c r="O32" s="37">
        <v>14</v>
      </c>
      <c r="P32" s="57">
        <v>0</v>
      </c>
      <c r="Q32" s="242"/>
      <c r="R32" s="37"/>
      <c r="S32" s="57"/>
      <c r="T32" s="37">
        <v>1</v>
      </c>
      <c r="U32" s="37"/>
      <c r="V32" s="57">
        <v>55</v>
      </c>
      <c r="W32" s="60"/>
      <c r="X32" s="39"/>
    </row>
    <row r="33" spans="1:24" x14ac:dyDescent="0.2">
      <c r="A33" s="115" t="s">
        <v>25</v>
      </c>
      <c r="B33" s="112">
        <v>8.6999999999999993</v>
      </c>
      <c r="C33" s="112">
        <v>9.6999999999999993</v>
      </c>
      <c r="D33" s="112">
        <v>8</v>
      </c>
      <c r="E33" s="116">
        <v>6.1</v>
      </c>
      <c r="F33" s="117">
        <v>74</v>
      </c>
      <c r="G33" s="38">
        <v>77</v>
      </c>
      <c r="H33" s="112">
        <v>7</v>
      </c>
      <c r="I33" s="112" t="s">
        <v>224</v>
      </c>
      <c r="J33" s="242"/>
      <c r="K33" s="37"/>
      <c r="L33" s="112">
        <v>0.3</v>
      </c>
      <c r="M33" s="112">
        <v>1022</v>
      </c>
      <c r="N33" s="112">
        <v>4.8</v>
      </c>
      <c r="O33" s="37">
        <v>18</v>
      </c>
      <c r="P33" s="57">
        <v>0</v>
      </c>
      <c r="Q33" s="242"/>
      <c r="R33" s="37"/>
      <c r="S33" s="57"/>
      <c r="T33" s="37">
        <v>1</v>
      </c>
      <c r="U33" s="37"/>
      <c r="V33" s="57">
        <v>56</v>
      </c>
      <c r="W33" s="60"/>
      <c r="X33" s="39"/>
    </row>
    <row r="34" spans="1:24" x14ac:dyDescent="0.2">
      <c r="A34" s="115" t="s">
        <v>26</v>
      </c>
      <c r="B34" s="112">
        <v>5.4</v>
      </c>
      <c r="C34" s="112">
        <v>8.6999999999999993</v>
      </c>
      <c r="D34" s="112">
        <v>0.7</v>
      </c>
      <c r="E34" s="116">
        <v>-3.3</v>
      </c>
      <c r="F34" s="117">
        <v>73</v>
      </c>
      <c r="G34" s="38">
        <v>79</v>
      </c>
      <c r="H34" s="112">
        <v>6</v>
      </c>
      <c r="I34" s="112" t="s">
        <v>224</v>
      </c>
      <c r="J34" s="242"/>
      <c r="K34" s="37"/>
      <c r="L34" s="112" t="s">
        <v>224</v>
      </c>
      <c r="M34" s="112">
        <v>1018.5</v>
      </c>
      <c r="N34" s="112">
        <v>2.2000000000000002</v>
      </c>
      <c r="O34" s="37">
        <v>8</v>
      </c>
      <c r="P34" s="57">
        <v>0</v>
      </c>
      <c r="Q34" s="242"/>
      <c r="R34" s="37"/>
      <c r="S34" s="57"/>
      <c r="T34" s="37">
        <v>1</v>
      </c>
      <c r="U34" s="37"/>
      <c r="V34" s="57">
        <v>53</v>
      </c>
      <c r="W34" s="60"/>
      <c r="X34" s="39"/>
    </row>
    <row r="35" spans="1:24" x14ac:dyDescent="0.2">
      <c r="A35" s="115" t="s">
        <v>27</v>
      </c>
      <c r="B35" s="112">
        <v>3.7</v>
      </c>
      <c r="C35" s="112">
        <v>7.8</v>
      </c>
      <c r="D35" s="112">
        <v>1</v>
      </c>
      <c r="E35" s="116">
        <v>-1.1000000000000001</v>
      </c>
      <c r="F35" s="117">
        <v>69</v>
      </c>
      <c r="G35" s="38">
        <v>78</v>
      </c>
      <c r="H35" s="112">
        <v>4.5</v>
      </c>
      <c r="I35" s="112">
        <v>0.7</v>
      </c>
      <c r="J35" s="242" t="s">
        <v>226</v>
      </c>
      <c r="K35" s="37"/>
      <c r="L35" s="112">
        <v>0.5</v>
      </c>
      <c r="M35" s="112">
        <v>1006.7</v>
      </c>
      <c r="N35" s="112">
        <v>0.2</v>
      </c>
      <c r="O35" s="193">
        <v>11</v>
      </c>
      <c r="P35" s="194">
        <v>0</v>
      </c>
      <c r="Q35" s="242"/>
      <c r="R35" s="193">
        <v>1</v>
      </c>
      <c r="S35" s="194"/>
      <c r="T35" s="193">
        <v>1</v>
      </c>
      <c r="U35" s="193"/>
      <c r="V35" s="194">
        <v>53</v>
      </c>
      <c r="W35" s="60"/>
      <c r="X35" s="39"/>
    </row>
    <row r="36" spans="1:24" x14ac:dyDescent="0.2">
      <c r="A36" s="115" t="s">
        <v>28</v>
      </c>
      <c r="B36" s="112">
        <v>1.9</v>
      </c>
      <c r="C36" s="112">
        <v>3.2</v>
      </c>
      <c r="D36" s="112">
        <v>-0.1</v>
      </c>
      <c r="E36" s="116">
        <v>-2.8</v>
      </c>
      <c r="F36" s="117">
        <v>79</v>
      </c>
      <c r="G36" s="38">
        <v>85</v>
      </c>
      <c r="H36" s="112">
        <v>6.5</v>
      </c>
      <c r="I36" s="112">
        <v>2.5</v>
      </c>
      <c r="J36" s="242" t="s">
        <v>226</v>
      </c>
      <c r="K36" s="37"/>
      <c r="L36" s="112" t="s">
        <v>224</v>
      </c>
      <c r="M36" s="112">
        <v>993.9</v>
      </c>
      <c r="N36" s="112">
        <v>-0.9</v>
      </c>
      <c r="O36" s="37">
        <v>8</v>
      </c>
      <c r="P36" s="57">
        <v>0</v>
      </c>
      <c r="Q36" s="242"/>
      <c r="R36" s="37">
        <v>1</v>
      </c>
      <c r="S36" s="57"/>
      <c r="T36" s="37"/>
      <c r="U36" s="37"/>
      <c r="V36" s="57">
        <v>37</v>
      </c>
      <c r="W36" s="60"/>
      <c r="X36" s="39"/>
    </row>
    <row r="37" spans="1:24" x14ac:dyDescent="0.2">
      <c r="A37" s="115" t="s">
        <v>29</v>
      </c>
      <c r="B37" s="112">
        <v>2.6</v>
      </c>
      <c r="C37" s="112">
        <v>3.7</v>
      </c>
      <c r="D37" s="112">
        <v>0.7</v>
      </c>
      <c r="E37" s="116">
        <v>-1.7</v>
      </c>
      <c r="F37" s="117">
        <v>77</v>
      </c>
      <c r="G37" s="38">
        <v>88</v>
      </c>
      <c r="H37" s="112">
        <v>7</v>
      </c>
      <c r="I37" s="112">
        <v>5.9</v>
      </c>
      <c r="J37" s="242" t="s">
        <v>226</v>
      </c>
      <c r="K37" s="37"/>
      <c r="L37" s="112" t="s">
        <v>224</v>
      </c>
      <c r="M37" s="112">
        <v>994.2</v>
      </c>
      <c r="N37" s="112">
        <v>0.8</v>
      </c>
      <c r="O37" s="37">
        <v>7</v>
      </c>
      <c r="P37" s="57">
        <v>0</v>
      </c>
      <c r="Q37" s="242"/>
      <c r="R37" s="37">
        <v>1</v>
      </c>
      <c r="S37" s="57"/>
      <c r="T37" s="37"/>
      <c r="U37" s="37"/>
      <c r="V37" s="57">
        <v>34</v>
      </c>
      <c r="W37" s="60"/>
      <c r="X37" s="39"/>
    </row>
    <row r="38" spans="1:24" x14ac:dyDescent="0.2">
      <c r="A38" s="115" t="s">
        <v>217</v>
      </c>
      <c r="B38" s="112">
        <v>0.6</v>
      </c>
      <c r="C38" s="112">
        <v>3</v>
      </c>
      <c r="D38" s="112">
        <v>-2.1</v>
      </c>
      <c r="E38" s="116">
        <v>-5.6</v>
      </c>
      <c r="F38" s="117">
        <v>69</v>
      </c>
      <c r="G38" s="38">
        <v>75</v>
      </c>
      <c r="H38" s="112">
        <v>5</v>
      </c>
      <c r="I38" s="112" t="s">
        <v>224</v>
      </c>
      <c r="J38" s="242"/>
      <c r="K38" s="37"/>
      <c r="L38" s="112">
        <v>0.5</v>
      </c>
      <c r="M38" s="112">
        <v>1007.7</v>
      </c>
      <c r="N38" s="112">
        <v>-3.3</v>
      </c>
      <c r="O38" s="37">
        <v>12</v>
      </c>
      <c r="P38" s="57">
        <v>0</v>
      </c>
      <c r="Q38" s="242"/>
      <c r="R38" s="37"/>
      <c r="S38" s="57"/>
      <c r="T38" s="37">
        <v>1</v>
      </c>
      <c r="U38" s="37"/>
      <c r="V38" s="57">
        <v>40</v>
      </c>
      <c r="W38" s="60"/>
      <c r="X38" s="39"/>
    </row>
    <row r="39" spans="1:24" x14ac:dyDescent="0.2">
      <c r="A39" s="115" t="s">
        <v>218</v>
      </c>
      <c r="B39" s="112">
        <v>2.7</v>
      </c>
      <c r="C39" s="112">
        <v>10.3</v>
      </c>
      <c r="D39" s="112">
        <v>-2</v>
      </c>
      <c r="E39" s="116">
        <v>-3.9</v>
      </c>
      <c r="F39" s="117">
        <v>72</v>
      </c>
      <c r="G39" s="38">
        <v>79</v>
      </c>
      <c r="H39" s="112">
        <v>7.1</v>
      </c>
      <c r="I39" s="112">
        <v>2.2000000000000002</v>
      </c>
      <c r="J39" s="242" t="s">
        <v>226</v>
      </c>
      <c r="K39" s="37"/>
      <c r="L39" s="112" t="s">
        <v>224</v>
      </c>
      <c r="M39" s="112">
        <v>1004.9</v>
      </c>
      <c r="N39" s="112">
        <v>-0.8</v>
      </c>
      <c r="O39" s="37">
        <v>11</v>
      </c>
      <c r="P39" s="57">
        <v>0</v>
      </c>
      <c r="Q39" s="242"/>
      <c r="R39" s="37">
        <v>1</v>
      </c>
      <c r="S39" s="57"/>
      <c r="T39" s="37">
        <v>1</v>
      </c>
      <c r="U39" s="37"/>
      <c r="V39" s="57">
        <v>44</v>
      </c>
      <c r="W39" s="60"/>
      <c r="X39" s="39"/>
    </row>
    <row r="40" spans="1:24" ht="13.5" thickBot="1" x14ac:dyDescent="0.25">
      <c r="A40" s="115" t="s">
        <v>222</v>
      </c>
      <c r="B40" s="112">
        <v>10.6</v>
      </c>
      <c r="C40" s="112">
        <v>13.2</v>
      </c>
      <c r="D40" s="112">
        <v>7.8</v>
      </c>
      <c r="E40" s="116">
        <v>6.1</v>
      </c>
      <c r="F40" s="117">
        <v>67</v>
      </c>
      <c r="G40" s="38">
        <v>78</v>
      </c>
      <c r="H40" s="112">
        <v>7.3</v>
      </c>
      <c r="I40" s="112">
        <v>0.8</v>
      </c>
      <c r="J40" s="242" t="s">
        <v>226</v>
      </c>
      <c r="K40" s="37"/>
      <c r="L40" s="112">
        <v>0.3</v>
      </c>
      <c r="M40" s="112">
        <v>1005.4</v>
      </c>
      <c r="N40" s="283">
        <v>6.8</v>
      </c>
      <c r="O40" s="37">
        <v>14</v>
      </c>
      <c r="P40" s="57">
        <v>0</v>
      </c>
      <c r="Q40" s="242"/>
      <c r="R40" s="37">
        <v>1</v>
      </c>
      <c r="S40" s="57"/>
      <c r="T40" s="37">
        <v>1</v>
      </c>
      <c r="U40" s="37"/>
      <c r="V40" s="57">
        <v>58</v>
      </c>
      <c r="W40" s="60"/>
      <c r="X40" s="39"/>
    </row>
    <row r="41" spans="1:24" ht="13.5" thickBot="1" x14ac:dyDescent="0.25">
      <c r="A41" s="51" t="s">
        <v>60</v>
      </c>
      <c r="B41" s="45">
        <f>SUM(B30:B40)</f>
        <v>52.800000000000011</v>
      </c>
      <c r="C41" s="45">
        <f>SUM(C30:C40)</f>
        <v>81.400000000000006</v>
      </c>
      <c r="D41" s="45">
        <f>SUM(D30:D40)</f>
        <v>21.4</v>
      </c>
      <c r="E41" s="45">
        <f>SUM(E30:E40)</f>
        <v>-1.7000000000000011</v>
      </c>
      <c r="F41" s="43" t="s">
        <v>62</v>
      </c>
      <c r="G41" s="43" t="s">
        <v>62</v>
      </c>
      <c r="H41" s="43" t="s">
        <v>62</v>
      </c>
      <c r="I41" s="45">
        <f>SUM(I30:I40)</f>
        <v>13.600000000000001</v>
      </c>
      <c r="J41" s="190" t="s">
        <v>72</v>
      </c>
      <c r="K41" s="44"/>
      <c r="L41" s="45">
        <f>SUM(L30:L40)</f>
        <v>1.8</v>
      </c>
      <c r="M41" s="42" t="s">
        <v>62</v>
      </c>
      <c r="N41" s="42" t="s">
        <v>62</v>
      </c>
      <c r="O41" s="42" t="s">
        <v>62</v>
      </c>
      <c r="P41" s="42" t="s">
        <v>62</v>
      </c>
      <c r="Q41" s="267" t="s">
        <v>63</v>
      </c>
      <c r="R41" s="44">
        <f>SUM(R30:R40)</f>
        <v>7</v>
      </c>
      <c r="S41" s="44">
        <f>SUM(S30:S40)</f>
        <v>0</v>
      </c>
      <c r="T41" s="44">
        <f>SUM(T30:T40)</f>
        <v>7</v>
      </c>
      <c r="U41" s="44">
        <f>SUM(U30:U40)</f>
        <v>0</v>
      </c>
      <c r="V41" s="43" t="s">
        <v>62</v>
      </c>
      <c r="W41" s="60"/>
      <c r="X41" s="39"/>
    </row>
    <row r="42" spans="1:24" ht="13.5" thickBot="1" x14ac:dyDescent="0.25">
      <c r="A42" s="33" t="s">
        <v>70</v>
      </c>
      <c r="B42" s="45">
        <f t="shared" ref="B42:H42" si="2">AVERAGE(B30:B40)</f>
        <v>4.8000000000000007</v>
      </c>
      <c r="C42" s="45">
        <f t="shared" si="2"/>
        <v>7.4</v>
      </c>
      <c r="D42" s="45">
        <f t="shared" si="2"/>
        <v>1.9454545454545453</v>
      </c>
      <c r="E42" s="45">
        <f t="shared" si="2"/>
        <v>-0.15454545454545465</v>
      </c>
      <c r="F42" s="44">
        <f t="shared" si="2"/>
        <v>75.090909090909093</v>
      </c>
      <c r="G42" s="44">
        <f t="shared" si="2"/>
        <v>81.909090909090907</v>
      </c>
      <c r="H42" s="45">
        <f t="shared" si="2"/>
        <v>6.7272727272727275</v>
      </c>
      <c r="I42" s="42" t="s">
        <v>195</v>
      </c>
      <c r="J42" s="43" t="s">
        <v>72</v>
      </c>
      <c r="K42" s="43"/>
      <c r="L42" s="42" t="s">
        <v>195</v>
      </c>
      <c r="M42" s="45">
        <f>AVERAGE(M30:M40)</f>
        <v>1013.0727272727272</v>
      </c>
      <c r="N42" s="45">
        <f>AVERAGE(N30:N40)</f>
        <v>1.8454545454545455</v>
      </c>
      <c r="O42" s="44">
        <f>AVERAGE(O30:O40)</f>
        <v>10.454545454545455</v>
      </c>
      <c r="P42" s="44">
        <f>AVERAGE(P30:P40)</f>
        <v>0</v>
      </c>
      <c r="Q42" s="43" t="s">
        <v>63</v>
      </c>
      <c r="R42" s="43" t="s">
        <v>72</v>
      </c>
      <c r="S42" s="43" t="s">
        <v>72</v>
      </c>
      <c r="T42" s="43" t="s">
        <v>72</v>
      </c>
      <c r="U42" s="43" t="s">
        <v>72</v>
      </c>
      <c r="V42" s="44">
        <f>AVERAGE(V30:V40)</f>
        <v>45</v>
      </c>
      <c r="W42" s="60"/>
      <c r="X42" s="39"/>
    </row>
    <row r="43" spans="1:24" ht="13.5" thickBot="1" x14ac:dyDescent="0.25">
      <c r="A43" s="51" t="s">
        <v>73</v>
      </c>
      <c r="B43" s="45">
        <f>SUM(B16+B28+B41)</f>
        <v>94.500000000000014</v>
      </c>
      <c r="C43" s="45">
        <f>SUM(C16+C28+C41)</f>
        <v>166.5</v>
      </c>
      <c r="D43" s="45">
        <f>SUM(D16+D28+D41)</f>
        <v>22.2</v>
      </c>
      <c r="E43" s="45">
        <f>SUM(E16+E28+E41)</f>
        <v>-45.900000000000006</v>
      </c>
      <c r="F43" s="43" t="s">
        <v>62</v>
      </c>
      <c r="G43" s="190" t="s">
        <v>62</v>
      </c>
      <c r="H43" s="190" t="s">
        <v>62</v>
      </c>
      <c r="I43" s="45">
        <f>SUM(I16+I28+I41)</f>
        <v>46.9</v>
      </c>
      <c r="J43" s="190" t="s">
        <v>72</v>
      </c>
      <c r="K43" s="44"/>
      <c r="L43" s="45">
        <f>SUM(L16+L28+L41)</f>
        <v>9.6</v>
      </c>
      <c r="M43" s="42" t="s">
        <v>62</v>
      </c>
      <c r="N43" s="42" t="s">
        <v>62</v>
      </c>
      <c r="O43" s="42" t="s">
        <v>62</v>
      </c>
      <c r="P43" s="190" t="s">
        <v>62</v>
      </c>
      <c r="Q43" s="43" t="s">
        <v>63</v>
      </c>
      <c r="R43" s="46">
        <f>SUM(R16+R28+R41)</f>
        <v>20</v>
      </c>
      <c r="S43" s="46">
        <f>SUM(S16+S28+S41)</f>
        <v>0</v>
      </c>
      <c r="T43" s="46">
        <f>SUM(T16+T28+T41)</f>
        <v>16</v>
      </c>
      <c r="U43" s="46">
        <f>SUM(U16+U28+U41)</f>
        <v>1</v>
      </c>
      <c r="V43" s="43" t="s">
        <v>62</v>
      </c>
      <c r="W43" s="60"/>
      <c r="X43" s="39"/>
    </row>
    <row r="44" spans="1:24" ht="13.5" thickBot="1" x14ac:dyDescent="0.25">
      <c r="A44" s="33" t="s">
        <v>74</v>
      </c>
      <c r="B44" s="45">
        <f t="shared" ref="B44:H44" si="3">AVERAGE(B6:B15,B18:B27,B30:B40)</f>
        <v>3.0483870967741931</v>
      </c>
      <c r="C44" s="45">
        <f t="shared" si="3"/>
        <v>5.370967741935484</v>
      </c>
      <c r="D44" s="45">
        <f t="shared" si="3"/>
        <v>0.71612903225806435</v>
      </c>
      <c r="E44" s="45">
        <f t="shared" si="3"/>
        <v>-1.4806451612903226</v>
      </c>
      <c r="F44" s="44">
        <f t="shared" si="3"/>
        <v>74.41935483870968</v>
      </c>
      <c r="G44" s="44">
        <f t="shared" si="3"/>
        <v>81.58064516129032</v>
      </c>
      <c r="H44" s="45">
        <f t="shared" si="3"/>
        <v>6.6870967741935488</v>
      </c>
      <c r="I44" s="43" t="s">
        <v>71</v>
      </c>
      <c r="J44" s="43" t="s">
        <v>72</v>
      </c>
      <c r="K44" s="43"/>
      <c r="L44" s="43" t="s">
        <v>61</v>
      </c>
      <c r="M44" s="45">
        <f>AVERAGE(M6:M15,M18:M27,M30:M40)</f>
        <v>1013.867741935484</v>
      </c>
      <c r="N44" s="45">
        <f>AVERAGE(N6:N15,N18:N27,N30:N40)</f>
        <v>0.1096774193548387</v>
      </c>
      <c r="O44" s="44">
        <f>AVERAGE(O6:O15,O18:O27,O30:O40)</f>
        <v>8.6451612903225801</v>
      </c>
      <c r="P44" s="44">
        <f>AVERAGE(P17,P29,P42)</f>
        <v>0.13333333333333333</v>
      </c>
      <c r="Q44" s="43" t="s">
        <v>63</v>
      </c>
      <c r="R44" s="43" t="s">
        <v>72</v>
      </c>
      <c r="S44" s="43" t="s">
        <v>72</v>
      </c>
      <c r="T44" s="43" t="s">
        <v>72</v>
      </c>
      <c r="U44" s="43" t="s">
        <v>72</v>
      </c>
      <c r="V44" s="44">
        <f>AVERAGE(V17,V29,V42)</f>
        <v>38.033333333333331</v>
      </c>
      <c r="W44" s="60"/>
      <c r="X44" s="39"/>
    </row>
    <row r="45" spans="1:24" ht="13.5" thickBot="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60"/>
    </row>
    <row r="46" spans="1:24" ht="13.5" thickBot="1" x14ac:dyDescent="0.25">
      <c r="A46" s="119"/>
      <c r="B46" s="30" t="s">
        <v>75</v>
      </c>
      <c r="C46" s="30" t="s">
        <v>76</v>
      </c>
      <c r="D46" s="30" t="s">
        <v>77</v>
      </c>
      <c r="E46" s="135" t="s">
        <v>78</v>
      </c>
      <c r="F46" s="137"/>
      <c r="G46" s="137"/>
      <c r="H46" s="137"/>
      <c r="I46" s="138"/>
      <c r="J46" s="137"/>
      <c r="K46" s="137"/>
      <c r="L46" s="135" t="s">
        <v>79</v>
      </c>
      <c r="M46" s="139"/>
      <c r="N46" s="137"/>
      <c r="O46" s="138"/>
      <c r="P46" s="135" t="s">
        <v>80</v>
      </c>
      <c r="Q46" s="137"/>
      <c r="R46" s="137"/>
      <c r="S46" s="137"/>
      <c r="T46" s="137"/>
      <c r="U46" s="137"/>
      <c r="V46" s="137"/>
      <c r="W46" s="138"/>
      <c r="X46" s="60"/>
    </row>
    <row r="47" spans="1:24" ht="13.5" thickBot="1" x14ac:dyDescent="0.25">
      <c r="A47" s="122"/>
      <c r="B47" s="33" t="s">
        <v>81</v>
      </c>
      <c r="C47" s="33" t="s">
        <v>81</v>
      </c>
      <c r="D47" s="33" t="s">
        <v>82</v>
      </c>
      <c r="E47" s="140" t="s">
        <v>83</v>
      </c>
      <c r="F47" s="123"/>
      <c r="G47" s="123"/>
      <c r="H47" s="123"/>
      <c r="I47" s="124"/>
      <c r="J47" s="132"/>
      <c r="K47" s="123"/>
      <c r="L47" s="135" t="s">
        <v>84</v>
      </c>
      <c r="M47" s="121"/>
      <c r="N47" s="49"/>
      <c r="O47" s="113">
        <f>SUM(AE7:AE9)</f>
        <v>21</v>
      </c>
      <c r="P47" s="135" t="s">
        <v>64</v>
      </c>
      <c r="Q47" s="121"/>
      <c r="R47" s="49"/>
      <c r="S47" s="49"/>
      <c r="T47" s="49"/>
      <c r="U47" s="125"/>
      <c r="V47" s="50">
        <f>SUM(AA17:AA19)</f>
        <v>15</v>
      </c>
      <c r="W47" s="126"/>
      <c r="X47" s="60"/>
    </row>
    <row r="48" spans="1:24" ht="13.5" thickBot="1" x14ac:dyDescent="0.25">
      <c r="A48" s="51" t="s">
        <v>32</v>
      </c>
      <c r="B48" s="52">
        <v>1.1000000000000001</v>
      </c>
      <c r="C48" s="51" t="s">
        <v>61</v>
      </c>
      <c r="D48" s="53">
        <f>SUM(B44-B48)</f>
        <v>1.948387096774193</v>
      </c>
      <c r="E48" s="135" t="s">
        <v>164</v>
      </c>
      <c r="F48" s="49"/>
      <c r="G48" s="49"/>
      <c r="H48" s="49"/>
      <c r="I48" s="113">
        <f>SUM(AA7:AA9)</f>
        <v>0</v>
      </c>
      <c r="J48" s="133"/>
      <c r="K48" s="49"/>
      <c r="L48" s="135" t="s">
        <v>85</v>
      </c>
      <c r="M48" s="49"/>
      <c r="N48" s="49"/>
      <c r="O48" s="113">
        <f>SUM(AF7:AF9)</f>
        <v>12</v>
      </c>
      <c r="P48" s="135" t="s">
        <v>86</v>
      </c>
      <c r="Q48" s="49"/>
      <c r="R48" s="49"/>
      <c r="S48" s="49"/>
      <c r="T48" s="49"/>
      <c r="U48" s="125"/>
      <c r="V48" s="50">
        <f>SUM(AB17:AB19)</f>
        <v>11</v>
      </c>
      <c r="W48" s="126"/>
      <c r="X48" s="60"/>
    </row>
    <row r="49" spans="1:24" ht="13.5" thickBot="1" x14ac:dyDescent="0.25">
      <c r="A49" s="51" t="s">
        <v>87</v>
      </c>
      <c r="B49" s="95">
        <v>53</v>
      </c>
      <c r="C49" s="44">
        <f>SUM(I43*100/B49)</f>
        <v>88.490566037735846</v>
      </c>
      <c r="D49" s="54" t="s">
        <v>61</v>
      </c>
      <c r="E49" s="135" t="s">
        <v>163</v>
      </c>
      <c r="F49" s="49"/>
      <c r="G49" s="49"/>
      <c r="H49" s="49"/>
      <c r="I49" s="113">
        <f>SUM(AB7:AB9)</f>
        <v>0</v>
      </c>
      <c r="J49" s="133"/>
      <c r="K49" s="49"/>
      <c r="L49" s="135" t="s">
        <v>88</v>
      </c>
      <c r="M49" s="49"/>
      <c r="N49" s="49"/>
      <c r="O49" s="113">
        <f>SUM(AG7:AG9)</f>
        <v>5</v>
      </c>
      <c r="P49" s="135" t="s">
        <v>89</v>
      </c>
      <c r="Q49" s="49"/>
      <c r="R49" s="49"/>
      <c r="S49" s="49"/>
      <c r="T49" s="49"/>
      <c r="U49" s="125"/>
      <c r="V49" s="50">
        <f>SUM(AC17:AC19)</f>
        <v>0</v>
      </c>
      <c r="W49" s="126"/>
      <c r="X49" s="60"/>
    </row>
    <row r="50" spans="1:24" ht="13.5" thickBot="1" x14ac:dyDescent="0.25">
      <c r="A50" s="51" t="s">
        <v>39</v>
      </c>
      <c r="B50" s="95">
        <v>55</v>
      </c>
      <c r="C50" s="44">
        <f>SUM(L43*100/B50)</f>
        <v>17.454545454545453</v>
      </c>
      <c r="D50" s="54" t="s">
        <v>61</v>
      </c>
      <c r="E50" s="135" t="s">
        <v>165</v>
      </c>
      <c r="F50" s="49"/>
      <c r="G50" s="49"/>
      <c r="H50" s="49"/>
      <c r="I50" s="113">
        <f>SUM(AC7:AC9)</f>
        <v>0</v>
      </c>
      <c r="J50" s="133"/>
      <c r="K50" s="49"/>
      <c r="L50" s="135" t="s">
        <v>90</v>
      </c>
      <c r="M50" s="49"/>
      <c r="N50" s="49"/>
      <c r="O50" s="113">
        <f>SUM(AH7:AH9)</f>
        <v>1</v>
      </c>
      <c r="P50" s="135" t="s">
        <v>91</v>
      </c>
      <c r="Q50" s="49"/>
      <c r="R50" s="49"/>
      <c r="S50" s="49"/>
      <c r="T50" s="49"/>
      <c r="U50" s="49"/>
      <c r="V50" s="49"/>
      <c r="W50" s="120"/>
      <c r="X50" s="60"/>
    </row>
    <row r="51" spans="1:24" ht="13.5" thickBot="1" x14ac:dyDescent="0.25">
      <c r="A51" s="55" t="s">
        <v>92</v>
      </c>
      <c r="B51" s="37"/>
      <c r="C51" s="38"/>
      <c r="D51" s="56" t="s">
        <v>61</v>
      </c>
      <c r="E51" s="135" t="s">
        <v>190</v>
      </c>
      <c r="F51" s="49"/>
      <c r="G51" s="49"/>
      <c r="H51" s="49"/>
      <c r="I51" s="120">
        <v>0</v>
      </c>
      <c r="J51" s="133"/>
      <c r="K51" s="49"/>
      <c r="L51" s="135" t="s">
        <v>161</v>
      </c>
      <c r="M51" s="49"/>
      <c r="N51" s="49"/>
      <c r="O51" s="114">
        <f>SUM(AI7:AI9)</f>
        <v>0</v>
      </c>
      <c r="P51" s="135" t="s">
        <v>94</v>
      </c>
      <c r="Q51" s="49"/>
      <c r="R51" s="49"/>
      <c r="S51" s="49"/>
      <c r="T51" s="49"/>
      <c r="U51" s="125"/>
      <c r="V51" s="50">
        <f>SUM(AE17:AE19)</f>
        <v>4</v>
      </c>
      <c r="W51" s="126"/>
      <c r="X51" s="60"/>
    </row>
    <row r="52" spans="1:24" ht="13.5" thickBot="1" x14ac:dyDescent="0.25">
      <c r="A52" s="55" t="s">
        <v>95</v>
      </c>
      <c r="B52" s="37">
        <v>247</v>
      </c>
      <c r="C52" s="57">
        <f>SUM(L43*100/B52)</f>
        <v>3.8866396761133601</v>
      </c>
      <c r="D52" s="56" t="s">
        <v>61</v>
      </c>
      <c r="E52" s="135" t="s">
        <v>93</v>
      </c>
      <c r="F52" s="49"/>
      <c r="G52" s="49"/>
      <c r="H52" s="49"/>
      <c r="I52" s="120"/>
      <c r="J52" s="133"/>
      <c r="K52" s="49"/>
      <c r="L52" s="135" t="s">
        <v>96</v>
      </c>
      <c r="M52" s="49"/>
      <c r="N52" s="49"/>
      <c r="O52" s="120"/>
      <c r="P52" s="135" t="s">
        <v>97</v>
      </c>
      <c r="Q52" s="49"/>
      <c r="R52" s="49"/>
      <c r="S52" s="49"/>
      <c r="T52" s="49"/>
      <c r="U52" s="125"/>
      <c r="V52" s="50">
        <f>SUM(AF17:AF19)</f>
        <v>0</v>
      </c>
      <c r="W52" s="126"/>
      <c r="X52" s="60"/>
    </row>
    <row r="53" spans="1:24" ht="13.5" thickBot="1" x14ac:dyDescent="0.25">
      <c r="A53" s="33" t="s">
        <v>39</v>
      </c>
      <c r="B53" s="40"/>
      <c r="C53" s="41"/>
      <c r="D53" s="58" t="s">
        <v>61</v>
      </c>
      <c r="E53" s="135" t="s">
        <v>166</v>
      </c>
      <c r="F53" s="49"/>
      <c r="G53" s="49"/>
      <c r="H53" s="49"/>
      <c r="I53" s="113">
        <f>SUM(AA12:AA14)</f>
        <v>14</v>
      </c>
      <c r="J53" s="134"/>
      <c r="K53" s="127"/>
      <c r="L53" s="135" t="s">
        <v>98</v>
      </c>
      <c r="M53" s="49"/>
      <c r="N53" s="49"/>
      <c r="O53" s="113">
        <f>SUM(AE12:AE14)</f>
        <v>21</v>
      </c>
      <c r="P53" s="136" t="s">
        <v>99</v>
      </c>
      <c r="Q53" s="127"/>
      <c r="R53" s="127"/>
      <c r="S53" s="127"/>
      <c r="T53" s="127"/>
      <c r="U53" s="128"/>
      <c r="V53" s="59">
        <f>SUM(AG17:AG19)</f>
        <v>0</v>
      </c>
      <c r="W53" s="47"/>
      <c r="X53" s="60"/>
    </row>
    <row r="54" spans="1:24" ht="13.5" thickBot="1" x14ac:dyDescent="0.25">
      <c r="A54" s="48"/>
      <c r="B54" s="48"/>
      <c r="C54" s="48"/>
      <c r="D54" s="48"/>
      <c r="E54" s="135" t="s">
        <v>191</v>
      </c>
      <c r="F54" s="49"/>
      <c r="G54" s="49"/>
      <c r="H54" s="49"/>
      <c r="I54" s="49">
        <v>0</v>
      </c>
      <c r="J54" s="197"/>
      <c r="K54" s="48"/>
      <c r="L54" s="135" t="s">
        <v>100</v>
      </c>
      <c r="M54" s="129"/>
      <c r="N54" s="49"/>
      <c r="O54" s="113">
        <f>SUM(AG12:AG14)</f>
        <v>0</v>
      </c>
      <c r="P54" s="48"/>
      <c r="Q54" s="48"/>
      <c r="R54" s="48"/>
      <c r="S54" s="48"/>
      <c r="T54" s="48"/>
      <c r="U54" s="48"/>
      <c r="V54" s="48"/>
      <c r="W54" s="48"/>
      <c r="X54" s="60"/>
    </row>
    <row r="55" spans="1:24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0"/>
      <c r="W56" s="20"/>
      <c r="X56" s="20"/>
    </row>
    <row r="57" spans="1:24" x14ac:dyDescent="0.2">
      <c r="A57" s="20"/>
      <c r="B57" s="20"/>
      <c r="C57" s="20"/>
      <c r="D57" s="20"/>
      <c r="E57" s="20" t="s">
        <v>193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60"/>
      <c r="W57" s="20"/>
      <c r="X57" s="20"/>
    </row>
    <row r="58" spans="1:24" x14ac:dyDescent="0.2">
      <c r="E58" s="20" t="s">
        <v>194</v>
      </c>
    </row>
    <row r="59" spans="1:24" x14ac:dyDescent="0.2">
      <c r="E59" s="189" t="s">
        <v>199</v>
      </c>
    </row>
    <row r="113" spans="6:6" x14ac:dyDescent="0.2">
      <c r="F113" t="s">
        <v>192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1">
    <mergeCell ref="M2:N2"/>
  </mergeCells>
  <phoneticPr fontId="4" type="noConversion"/>
  <conditionalFormatting sqref="B6:B15 B18:B27 B30:B40">
    <cfRule type="cellIs" dxfId="38" priority="1" stopIfTrue="1" operator="equal">
      <formula>$AA$22</formula>
    </cfRule>
    <cfRule type="cellIs" dxfId="37" priority="2" stopIfTrue="1" operator="equal">
      <formula>$AA$24</formula>
    </cfRule>
  </conditionalFormatting>
  <conditionalFormatting sqref="C6:C15 C18:C27 C30:C40">
    <cfRule type="cellIs" dxfId="36" priority="3" stopIfTrue="1" operator="equal">
      <formula>$AB$22</formula>
    </cfRule>
  </conditionalFormatting>
  <conditionalFormatting sqref="D6:D15 D18:D27 D30:D40">
    <cfRule type="cellIs" dxfId="35" priority="4" stopIfTrue="1" operator="equal">
      <formula>$AB$24</formula>
    </cfRule>
  </conditionalFormatting>
  <conditionalFormatting sqref="E6:E15 E18:E27 E30:E40">
    <cfRule type="cellIs" dxfId="34" priority="5" stopIfTrue="1" operator="equal">
      <formula>$AC$22</formula>
    </cfRule>
  </conditionalFormatting>
  <conditionalFormatting sqref="F30:F40 F6:F15 F18:F27">
    <cfRule type="cellIs" dxfId="33" priority="6" stopIfTrue="1" operator="equal">
      <formula>$AC$24</formula>
    </cfRule>
  </conditionalFormatting>
  <conditionalFormatting sqref="I18:I27 I30:I40 I6:I15">
    <cfRule type="cellIs" dxfId="32" priority="7" stopIfTrue="1" operator="equal">
      <formula>$AE$22</formula>
    </cfRule>
  </conditionalFormatting>
  <conditionalFormatting sqref="P6:P15 P18:P27 P30:P40">
    <cfRule type="cellIs" dxfId="31" priority="8" stopIfTrue="1" operator="equal">
      <formula>$AE$24</formula>
    </cfRule>
  </conditionalFormatting>
  <dataValidations xWindow="70" yWindow="452" count="3">
    <dataValidation allowBlank="1" showInputMessage="1" showErrorMessage="1" prompt="In diese Zelle ist keine Eingabe zulässig. Die Daten werden automatisch eingefügt." sqref="B6:D15 B30:D40 P6:P15 S6:S15 V6:V15 B18:D27 G18:I27 P18:P27 S18:S27 V18:V27 L18:N27 L6:N15 L30:N40 V30:V40 S30:S40 P30:P40 G30:I40 G6:I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H29 J29:K29 M29:P29 P17 P42 P44" evalError="1"/>
    <ignoredError sqref="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xSplit="1" ySplit="8" topLeftCell="B13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3"/>
      <c r="C1" s="83"/>
      <c r="D1" s="83"/>
      <c r="E1" s="84" t="s">
        <v>101</v>
      </c>
      <c r="F1" s="83"/>
      <c r="G1" s="83"/>
      <c r="H1" s="83"/>
    </row>
    <row r="2" spans="1:18" ht="15" x14ac:dyDescent="0.25">
      <c r="B2" s="83"/>
      <c r="C2" s="83"/>
      <c r="D2" s="83"/>
      <c r="E2" s="84"/>
      <c r="F2" s="83"/>
      <c r="G2" s="83"/>
      <c r="H2" s="83"/>
    </row>
    <row r="3" spans="1:18" ht="15" x14ac:dyDescent="0.25">
      <c r="B3" s="83"/>
      <c r="C3" s="83"/>
      <c r="D3" s="83"/>
      <c r="E3" s="84"/>
      <c r="F3" s="83"/>
      <c r="G3" s="83"/>
      <c r="H3" s="83"/>
    </row>
    <row r="4" spans="1:18" ht="15" x14ac:dyDescent="0.25">
      <c r="B4" s="83"/>
      <c r="C4" s="83"/>
      <c r="D4" s="83"/>
      <c r="E4" s="83"/>
      <c r="F4" s="83"/>
      <c r="G4" s="83"/>
      <c r="H4" s="83"/>
    </row>
    <row r="5" spans="1:18" ht="15" x14ac:dyDescent="0.25">
      <c r="B5" s="85" t="s">
        <v>184</v>
      </c>
      <c r="C5" s="83"/>
      <c r="D5" s="83"/>
      <c r="E5" s="83"/>
      <c r="F5" s="86" t="s">
        <v>30</v>
      </c>
      <c r="G5" s="309" t="s">
        <v>221</v>
      </c>
      <c r="H5" s="310"/>
      <c r="I5" s="7"/>
      <c r="J5" s="8"/>
      <c r="K5" s="86" t="s">
        <v>146</v>
      </c>
      <c r="L5" s="87">
        <v>2017</v>
      </c>
    </row>
    <row r="6" spans="1:18" ht="13.5" thickBot="1" x14ac:dyDescent="0.25">
      <c r="B6" s="2"/>
      <c r="G6" s="2"/>
      <c r="I6" s="2"/>
    </row>
    <row r="7" spans="1:18" x14ac:dyDescent="0.2">
      <c r="A7" s="147" t="s">
        <v>31</v>
      </c>
      <c r="B7" s="148" t="s">
        <v>102</v>
      </c>
      <c r="C7" s="148" t="s">
        <v>103</v>
      </c>
      <c r="D7" s="148" t="s">
        <v>170</v>
      </c>
      <c r="E7" s="148" t="s">
        <v>104</v>
      </c>
      <c r="F7" s="148" t="s">
        <v>104</v>
      </c>
      <c r="G7" s="149" t="s">
        <v>104</v>
      </c>
      <c r="H7" s="150" t="s">
        <v>104</v>
      </c>
      <c r="I7" s="88"/>
      <c r="J7" s="89"/>
    </row>
    <row r="8" spans="1:18" ht="13.5" thickBot="1" x14ac:dyDescent="0.25">
      <c r="A8" s="151"/>
      <c r="B8" s="152" t="s">
        <v>105</v>
      </c>
      <c r="C8" s="153"/>
      <c r="D8" s="153"/>
      <c r="E8" s="152" t="s">
        <v>171</v>
      </c>
      <c r="F8" s="152" t="s">
        <v>172</v>
      </c>
      <c r="G8" s="154" t="s">
        <v>173</v>
      </c>
      <c r="H8" s="155" t="s">
        <v>174</v>
      </c>
      <c r="I8" s="90"/>
      <c r="J8" s="89"/>
    </row>
    <row r="9" spans="1:18" x14ac:dyDescent="0.2">
      <c r="A9" s="156" t="s">
        <v>2</v>
      </c>
      <c r="B9" s="175"/>
      <c r="C9" s="157"/>
      <c r="D9" s="157"/>
      <c r="E9" s="157">
        <v>1</v>
      </c>
      <c r="F9" s="158">
        <v>1</v>
      </c>
      <c r="G9" s="159"/>
      <c r="H9" s="160"/>
      <c r="I9" s="91"/>
      <c r="J9" s="91"/>
      <c r="N9" s="6" t="str">
        <f t="shared" ref="N9:N36" si="0">IF(ISNUMBER(B9),B9*24," ")</f>
        <v xml:space="preserve"> </v>
      </c>
      <c r="O9" t="str">
        <f t="shared" ref="O9:O36" si="1">IF(ISNUMBER(N9),IF(N9&lt;1,1," ")," ")</f>
        <v xml:space="preserve"> </v>
      </c>
      <c r="P9" t="str">
        <f t="shared" ref="P9:P36" si="2">IF(ISNUMBER(N9),IF(N9&lt;8,2," ")," ")</f>
        <v xml:space="preserve"> </v>
      </c>
      <c r="Q9" t="str">
        <f t="shared" ref="Q9:Q36" si="3">IF(ISNUMBER(N9),IF(N9&lt;24,3," ")," ")</f>
        <v xml:space="preserve"> </v>
      </c>
      <c r="R9">
        <f t="shared" ref="R9:R36" si="4">MIN(O9:Q9)</f>
        <v>0</v>
      </c>
    </row>
    <row r="10" spans="1:18" x14ac:dyDescent="0.2">
      <c r="A10" s="156" t="s">
        <v>3</v>
      </c>
      <c r="B10" s="161"/>
      <c r="C10" s="157"/>
      <c r="D10" s="157"/>
      <c r="E10" s="157">
        <v>1</v>
      </c>
      <c r="F10" s="158">
        <v>1</v>
      </c>
      <c r="G10" s="162"/>
      <c r="H10" s="160"/>
      <c r="I10" s="91"/>
      <c r="J10" s="91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56" t="s">
        <v>4</v>
      </c>
      <c r="B11" s="161"/>
      <c r="C11" s="157"/>
      <c r="D11" s="157">
        <v>1</v>
      </c>
      <c r="E11" s="157">
        <v>1</v>
      </c>
      <c r="F11" s="158">
        <v>1</v>
      </c>
      <c r="G11" s="162"/>
      <c r="H11" s="160"/>
      <c r="I11" s="91"/>
      <c r="J11" s="91"/>
      <c r="N11" s="6" t="str">
        <f t="shared" si="0"/>
        <v xml:space="preserve"> </v>
      </c>
      <c r="O11" t="str">
        <f t="shared" si="1"/>
        <v xml:space="preserve"> </v>
      </c>
      <c r="P11" t="str">
        <f t="shared" si="2"/>
        <v xml:space="preserve"> </v>
      </c>
      <c r="Q11" t="str">
        <f t="shared" si="3"/>
        <v xml:space="preserve"> </v>
      </c>
      <c r="R11">
        <f t="shared" si="4"/>
        <v>0</v>
      </c>
    </row>
    <row r="12" spans="1:18" x14ac:dyDescent="0.2">
      <c r="A12" s="156" t="s">
        <v>5</v>
      </c>
      <c r="B12" s="161"/>
      <c r="C12" s="157"/>
      <c r="D12" s="157">
        <v>1</v>
      </c>
      <c r="E12" s="157">
        <v>1</v>
      </c>
      <c r="F12" s="158">
        <v>1</v>
      </c>
      <c r="G12" s="162"/>
      <c r="H12" s="160"/>
      <c r="I12" s="91"/>
      <c r="J12" s="91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56" t="s">
        <v>6</v>
      </c>
      <c r="B13" s="161"/>
      <c r="C13" s="157"/>
      <c r="D13" s="157">
        <v>1</v>
      </c>
      <c r="E13" s="157">
        <v>1</v>
      </c>
      <c r="F13" s="158">
        <v>1</v>
      </c>
      <c r="G13" s="162"/>
      <c r="H13" s="160"/>
      <c r="I13" s="91"/>
      <c r="J13" s="91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56" t="s">
        <v>7</v>
      </c>
      <c r="B14" s="161"/>
      <c r="C14" s="157"/>
      <c r="D14" s="157"/>
      <c r="E14" s="157"/>
      <c r="F14" s="158">
        <v>1</v>
      </c>
      <c r="G14" s="162"/>
      <c r="H14" s="160"/>
      <c r="I14" s="91"/>
      <c r="J14" s="91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56" t="s">
        <v>8</v>
      </c>
      <c r="B15" s="175"/>
      <c r="C15" s="157"/>
      <c r="D15" s="157"/>
      <c r="E15" s="157"/>
      <c r="F15" s="158">
        <v>1</v>
      </c>
      <c r="G15" s="162"/>
      <c r="H15" s="160"/>
      <c r="I15" s="91"/>
      <c r="J15" s="91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56" t="s">
        <v>9</v>
      </c>
      <c r="B16" s="158"/>
      <c r="C16" s="157"/>
      <c r="D16" s="213"/>
      <c r="E16" s="157">
        <v>1</v>
      </c>
      <c r="F16" s="158">
        <v>1</v>
      </c>
      <c r="G16" s="162"/>
      <c r="H16" s="160"/>
      <c r="I16" s="91"/>
      <c r="J16" s="91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56" t="s">
        <v>10</v>
      </c>
      <c r="B17" s="161"/>
      <c r="C17" s="157"/>
      <c r="D17" s="157"/>
      <c r="E17" s="157">
        <v>1</v>
      </c>
      <c r="F17" s="158">
        <v>1</v>
      </c>
      <c r="G17" s="162"/>
      <c r="H17" s="160"/>
      <c r="I17" s="91"/>
      <c r="J17" s="91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56" t="s">
        <v>11</v>
      </c>
      <c r="B18" s="161"/>
      <c r="C18" s="157"/>
      <c r="D18" s="157"/>
      <c r="E18" s="157"/>
      <c r="F18" s="158">
        <v>1</v>
      </c>
      <c r="G18" s="162"/>
      <c r="H18" s="160"/>
      <c r="I18" s="91"/>
      <c r="J18" s="91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56" t="s">
        <v>12</v>
      </c>
      <c r="B19" s="161"/>
      <c r="C19" s="157"/>
      <c r="D19" s="157"/>
      <c r="E19" s="157"/>
      <c r="F19" s="158">
        <v>1</v>
      </c>
      <c r="G19" s="162"/>
      <c r="H19" s="160"/>
      <c r="I19" s="91"/>
      <c r="J19" s="91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56" t="s">
        <v>13</v>
      </c>
      <c r="B20" s="161"/>
      <c r="C20" s="157"/>
      <c r="D20" s="157"/>
      <c r="E20" s="157"/>
      <c r="F20" s="158">
        <v>1</v>
      </c>
      <c r="G20" s="162">
        <v>1</v>
      </c>
      <c r="H20" s="160"/>
      <c r="I20" s="91"/>
      <c r="J20" s="91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56" t="s">
        <v>14</v>
      </c>
      <c r="B21" s="161"/>
      <c r="C21" s="157"/>
      <c r="D21" s="157"/>
      <c r="E21" s="157"/>
      <c r="F21" s="158">
        <v>1</v>
      </c>
      <c r="G21" s="162">
        <v>1</v>
      </c>
      <c r="H21" s="160"/>
      <c r="I21" s="91"/>
      <c r="J21" s="91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56" t="s">
        <v>15</v>
      </c>
      <c r="B22" s="161"/>
      <c r="C22" s="157"/>
      <c r="D22" s="157"/>
      <c r="E22" s="157"/>
      <c r="F22" s="158">
        <v>1</v>
      </c>
      <c r="G22" s="162">
        <v>1</v>
      </c>
      <c r="H22" s="160"/>
      <c r="I22" s="91"/>
      <c r="J22" s="91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56" t="s">
        <v>16</v>
      </c>
      <c r="B23" s="161"/>
      <c r="C23" s="157"/>
      <c r="D23" s="157">
        <v>1</v>
      </c>
      <c r="E23" s="157">
        <v>1</v>
      </c>
      <c r="F23" s="158">
        <v>1</v>
      </c>
      <c r="G23" s="162"/>
      <c r="H23" s="160"/>
      <c r="I23" s="91"/>
      <c r="J23" s="91"/>
      <c r="N23" s="6" t="str">
        <f t="shared" si="0"/>
        <v xml:space="preserve"> </v>
      </c>
      <c r="O23" t="str">
        <f t="shared" si="1"/>
        <v xml:space="preserve"> </v>
      </c>
      <c r="P23" t="str">
        <f t="shared" si="2"/>
        <v xml:space="preserve"> </v>
      </c>
      <c r="Q23" t="str">
        <f t="shared" si="3"/>
        <v xml:space="preserve"> </v>
      </c>
      <c r="R23">
        <f t="shared" si="4"/>
        <v>0</v>
      </c>
    </row>
    <row r="24" spans="1:18" x14ac:dyDescent="0.2">
      <c r="A24" s="156" t="s">
        <v>17</v>
      </c>
      <c r="B24" s="161"/>
      <c r="C24" s="157"/>
      <c r="D24" s="157"/>
      <c r="E24" s="157">
        <v>1</v>
      </c>
      <c r="F24" s="158">
        <v>1</v>
      </c>
      <c r="G24" s="162"/>
      <c r="H24" s="160"/>
      <c r="I24" s="91"/>
      <c r="J24" s="91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56" t="s">
        <v>18</v>
      </c>
      <c r="B25" s="161"/>
      <c r="C25" s="157"/>
      <c r="D25" s="157">
        <v>1</v>
      </c>
      <c r="E25" s="157">
        <v>1</v>
      </c>
      <c r="F25" s="158">
        <v>1</v>
      </c>
      <c r="G25" s="162"/>
      <c r="H25" s="160"/>
      <c r="I25" s="91"/>
      <c r="J25" s="91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56" t="s">
        <v>19</v>
      </c>
      <c r="B26" s="161"/>
      <c r="C26" s="157"/>
      <c r="D26" s="157"/>
      <c r="E26" s="157"/>
      <c r="F26" s="158">
        <v>1</v>
      </c>
      <c r="G26" s="162"/>
      <c r="H26" s="160"/>
      <c r="I26" s="91"/>
      <c r="J26" s="91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56" t="s">
        <v>20</v>
      </c>
      <c r="B27" s="161"/>
      <c r="C27" s="157"/>
      <c r="D27" s="157">
        <v>1</v>
      </c>
      <c r="E27" s="157">
        <v>1</v>
      </c>
      <c r="F27" s="158">
        <v>1</v>
      </c>
      <c r="G27" s="162"/>
      <c r="H27" s="160"/>
      <c r="I27" s="91"/>
      <c r="J27" s="91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56" t="s">
        <v>21</v>
      </c>
      <c r="B28" s="161"/>
      <c r="C28" s="157"/>
      <c r="D28" s="157">
        <v>1</v>
      </c>
      <c r="E28" s="157">
        <v>1</v>
      </c>
      <c r="F28" s="158">
        <v>1</v>
      </c>
      <c r="G28" s="162"/>
      <c r="H28" s="160"/>
      <c r="I28" s="91"/>
      <c r="J28" s="91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56" t="s">
        <v>22</v>
      </c>
      <c r="B29" s="161"/>
      <c r="C29" s="157"/>
      <c r="D29" s="157">
        <v>1</v>
      </c>
      <c r="E29" s="157">
        <v>1</v>
      </c>
      <c r="F29" s="158">
        <v>1</v>
      </c>
      <c r="G29" s="162"/>
      <c r="H29" s="160"/>
      <c r="I29" s="91"/>
      <c r="J29" s="91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56" t="s">
        <v>23</v>
      </c>
      <c r="B30" s="161"/>
      <c r="C30" s="157"/>
      <c r="D30" s="157">
        <v>1</v>
      </c>
      <c r="E30" s="157">
        <v>1</v>
      </c>
      <c r="F30" s="158">
        <v>1</v>
      </c>
      <c r="G30" s="162"/>
      <c r="H30" s="160"/>
      <c r="I30" s="91"/>
      <c r="J30" s="91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56" t="s">
        <v>24</v>
      </c>
      <c r="B31" s="161"/>
      <c r="C31" s="157"/>
      <c r="D31" s="157"/>
      <c r="E31" s="157">
        <v>1</v>
      </c>
      <c r="F31" s="158">
        <v>1</v>
      </c>
      <c r="G31" s="162"/>
      <c r="H31" s="160"/>
      <c r="I31" s="91"/>
      <c r="J31" s="91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56" t="s">
        <v>25</v>
      </c>
      <c r="B32" s="175"/>
      <c r="C32" s="157"/>
      <c r="D32" s="157"/>
      <c r="E32" s="157"/>
      <c r="F32" s="158">
        <v>1</v>
      </c>
      <c r="G32" s="162">
        <v>1</v>
      </c>
      <c r="H32" s="160"/>
      <c r="I32" s="91"/>
      <c r="J32" s="91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56" t="s">
        <v>26</v>
      </c>
      <c r="B33" s="161"/>
      <c r="C33" s="157"/>
      <c r="D33" s="157"/>
      <c r="E33" s="157"/>
      <c r="F33" s="158">
        <v>1</v>
      </c>
      <c r="G33" s="162">
        <v>1</v>
      </c>
      <c r="H33" s="160"/>
      <c r="I33" s="91"/>
      <c r="J33" s="91"/>
      <c r="N33" s="6" t="str">
        <f t="shared" si="0"/>
        <v xml:space="preserve"> </v>
      </c>
      <c r="O33" t="str">
        <f t="shared" si="1"/>
        <v xml:space="preserve"> </v>
      </c>
      <c r="P33" t="str">
        <f t="shared" si="2"/>
        <v xml:space="preserve"> </v>
      </c>
      <c r="Q33" t="str">
        <f t="shared" si="3"/>
        <v xml:space="preserve"> </v>
      </c>
      <c r="R33">
        <f t="shared" si="4"/>
        <v>0</v>
      </c>
    </row>
    <row r="34" spans="1:18" x14ac:dyDescent="0.2">
      <c r="A34" s="156" t="s">
        <v>27</v>
      </c>
      <c r="B34" s="161"/>
      <c r="C34" s="157"/>
      <c r="D34" s="157"/>
      <c r="E34" s="157"/>
      <c r="F34" s="158">
        <v>1</v>
      </c>
      <c r="G34" s="162"/>
      <c r="H34" s="160"/>
      <c r="I34" s="91"/>
      <c r="J34" s="91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56" t="s">
        <v>28</v>
      </c>
      <c r="B35" s="161"/>
      <c r="C35" s="157"/>
      <c r="D35" s="157"/>
      <c r="E35" s="157"/>
      <c r="F35" s="158">
        <v>1</v>
      </c>
      <c r="G35" s="162">
        <v>1</v>
      </c>
      <c r="H35" s="160"/>
      <c r="I35" s="91"/>
      <c r="J35" s="91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x14ac:dyDescent="0.2">
      <c r="A36" s="156" t="s">
        <v>29</v>
      </c>
      <c r="B36" s="161"/>
      <c r="C36" s="157"/>
      <c r="D36" s="157">
        <v>1</v>
      </c>
      <c r="E36" s="157">
        <v>1</v>
      </c>
      <c r="F36" s="158">
        <v>1</v>
      </c>
      <c r="G36" s="162"/>
      <c r="H36" s="160"/>
      <c r="I36" s="91"/>
      <c r="J36" s="91"/>
      <c r="N36" s="6" t="str">
        <f t="shared" si="0"/>
        <v xml:space="preserve"> </v>
      </c>
      <c r="O36" t="str">
        <f t="shared" si="1"/>
        <v xml:space="preserve"> </v>
      </c>
      <c r="P36" t="str">
        <f t="shared" si="2"/>
        <v xml:space="preserve"> </v>
      </c>
      <c r="Q36" t="str">
        <f t="shared" si="3"/>
        <v xml:space="preserve"> </v>
      </c>
      <c r="R36">
        <f t="shared" si="4"/>
        <v>0</v>
      </c>
    </row>
    <row r="37" spans="1:18" x14ac:dyDescent="0.2">
      <c r="A37" s="156" t="s">
        <v>217</v>
      </c>
      <c r="B37" s="161"/>
      <c r="C37" s="157"/>
      <c r="D37" s="157"/>
      <c r="E37" s="157"/>
      <c r="F37" s="158">
        <v>1</v>
      </c>
      <c r="G37" s="162"/>
      <c r="H37" s="160"/>
      <c r="I37" s="91"/>
      <c r="J37" s="91"/>
    </row>
    <row r="38" spans="1:18" x14ac:dyDescent="0.2">
      <c r="A38" s="156" t="s">
        <v>218</v>
      </c>
      <c r="B38" s="161"/>
      <c r="C38" s="157"/>
      <c r="D38" s="157"/>
      <c r="E38" s="157"/>
      <c r="F38" s="158">
        <v>1</v>
      </c>
      <c r="G38" s="162"/>
      <c r="H38" s="160"/>
      <c r="I38" s="91"/>
      <c r="J38" s="91"/>
    </row>
    <row r="39" spans="1:18" ht="13.5" thickBot="1" x14ac:dyDescent="0.25">
      <c r="A39" s="156" t="s">
        <v>222</v>
      </c>
      <c r="B39" s="161"/>
      <c r="C39" s="157"/>
      <c r="D39" s="157"/>
      <c r="E39" s="157">
        <v>1</v>
      </c>
      <c r="F39" s="158">
        <v>1</v>
      </c>
      <c r="G39" s="162">
        <v>1</v>
      </c>
      <c r="H39" s="160"/>
      <c r="I39" s="91"/>
      <c r="J39" s="91"/>
    </row>
    <row r="40" spans="1:18" ht="13.5" thickBot="1" x14ac:dyDescent="0.25">
      <c r="A40" s="163" t="s">
        <v>106</v>
      </c>
      <c r="B40" s="192">
        <f t="shared" ref="B40:H40" si="5">SUM(B9:B39)</f>
        <v>0</v>
      </c>
      <c r="C40" s="164">
        <f t="shared" si="5"/>
        <v>0</v>
      </c>
      <c r="D40" s="164">
        <f t="shared" si="5"/>
        <v>10</v>
      </c>
      <c r="E40" s="164">
        <f t="shared" si="5"/>
        <v>17</v>
      </c>
      <c r="F40" s="164">
        <f t="shared" si="5"/>
        <v>31</v>
      </c>
      <c r="G40" s="164">
        <f t="shared" si="5"/>
        <v>7</v>
      </c>
      <c r="H40" s="191">
        <f t="shared" si="5"/>
        <v>0</v>
      </c>
      <c r="I40" s="92"/>
      <c r="J40" s="92"/>
    </row>
    <row r="41" spans="1:18" ht="13.5" thickBot="1" x14ac:dyDescent="0.25">
      <c r="A41" s="20"/>
      <c r="B41" s="20"/>
      <c r="C41" s="20"/>
      <c r="D41" s="20"/>
      <c r="E41" s="20"/>
      <c r="F41" s="20"/>
      <c r="G41" s="20"/>
      <c r="H41" s="20"/>
    </row>
    <row r="42" spans="1:18" x14ac:dyDescent="0.2">
      <c r="A42" s="20"/>
      <c r="B42" s="165" t="s">
        <v>107</v>
      </c>
      <c r="C42" s="166"/>
      <c r="D42" s="166"/>
      <c r="E42" s="167">
        <f>SUM(C40)</f>
        <v>0</v>
      </c>
      <c r="F42" s="20"/>
      <c r="G42" s="20"/>
      <c r="H42" s="20"/>
    </row>
    <row r="43" spans="1:18" ht="13.5" thickBot="1" x14ac:dyDescent="0.25">
      <c r="A43" s="20"/>
      <c r="B43" s="168" t="s">
        <v>108</v>
      </c>
      <c r="C43" s="169"/>
      <c r="D43" s="169"/>
      <c r="E43" s="170">
        <f>SUM(G40)</f>
        <v>7</v>
      </c>
      <c r="F43" s="20"/>
      <c r="G43" s="20"/>
      <c r="H43" s="20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  <dataValidation allowBlank="1" showInputMessage="1" showErrorMessage="1" prompt="Zeitraum von 00 - 24 UTC. Nebeltreiben wird mit 2/3 der Zeit berechnet." sqref="B9:B39"/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3">
      <c r="A1" s="93" t="s">
        <v>175</v>
      </c>
      <c r="B1" s="187"/>
      <c r="C1" s="205" t="s">
        <v>183</v>
      </c>
      <c r="D1" s="206"/>
      <c r="E1" s="207"/>
      <c r="F1" s="207"/>
      <c r="G1" s="207"/>
      <c r="H1" s="207"/>
      <c r="I1" s="146" t="s">
        <v>197</v>
      </c>
      <c r="J1" s="145"/>
      <c r="K1" s="145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311" t="s">
        <v>223</v>
      </c>
      <c r="B3" s="3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1"/>
      <c r="C5" s="102" t="s">
        <v>149</v>
      </c>
      <c r="D5" s="103" t="s">
        <v>185</v>
      </c>
      <c r="E5" s="104" t="s">
        <v>154</v>
      </c>
      <c r="F5" s="105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6" t="s">
        <v>150</v>
      </c>
      <c r="C6" s="107">
        <f>MAX('Daten für Diagr.'!C2:C32)</f>
        <v>13.2</v>
      </c>
      <c r="D6" s="107" t="s">
        <v>157</v>
      </c>
      <c r="E6" s="312">
        <v>43100</v>
      </c>
      <c r="F6" s="313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96" t="s">
        <v>151</v>
      </c>
      <c r="C7" s="297">
        <f>'Daten für Diagr.'!B33</f>
        <v>3.0451612903225804</v>
      </c>
      <c r="D7" s="298">
        <f>Kurztabelle!B48</f>
        <v>1.1000000000000001</v>
      </c>
      <c r="E7" s="299">
        <f>C7-D7</f>
        <v>1.9451612903225803</v>
      </c>
      <c r="F7" s="300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08" t="s">
        <v>152</v>
      </c>
      <c r="C8" s="109">
        <f>MIN('Daten für Diagr.'!D2:D32)</f>
        <v>-5.3</v>
      </c>
      <c r="D8" s="109" t="s">
        <v>157</v>
      </c>
      <c r="E8" s="314">
        <v>43087</v>
      </c>
      <c r="F8" s="315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303" t="s">
        <v>153</v>
      </c>
      <c r="C9" s="304">
        <f>Kurztabelle!I43</f>
        <v>46.9</v>
      </c>
      <c r="D9" s="305">
        <f>Kurztabelle!B49</f>
        <v>53</v>
      </c>
      <c r="E9" s="306">
        <f>100/D9*C9</f>
        <v>88.490566037735846</v>
      </c>
      <c r="F9" s="307" t="s">
        <v>156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91" t="s">
        <v>186</v>
      </c>
      <c r="C10" s="292">
        <f>Kurztabelle!L43</f>
        <v>9.6</v>
      </c>
      <c r="D10" s="293">
        <f>Kurztabelle!B50</f>
        <v>55</v>
      </c>
      <c r="E10" s="294">
        <f>100/D10*C10</f>
        <v>17.454545454545453</v>
      </c>
      <c r="F10" s="295" t="s">
        <v>156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3" t="s">
        <v>198</v>
      </c>
    </row>
    <row r="67" spans="1:1" x14ac:dyDescent="0.25">
      <c r="A67" s="83" t="s">
        <v>187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0"/>
  <sheetViews>
    <sheetView topLeftCell="A7" workbookViewId="0">
      <selection activeCell="H32" sqref="H32"/>
    </sheetView>
  </sheetViews>
  <sheetFormatPr baseColWidth="10" defaultRowHeight="12.75" x14ac:dyDescent="0.2"/>
  <cols>
    <col min="1" max="1" width="11.5703125" style="96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44" customWidth="1"/>
    <col min="7" max="7" width="6.42578125" customWidth="1"/>
    <col min="8" max="8" width="8.140625" style="98" customWidth="1"/>
    <col min="9" max="9" width="11.42578125" style="6"/>
    <col min="11" max="11" width="11.42578125" style="96"/>
  </cols>
  <sheetData>
    <row r="1" spans="1:57" ht="15" x14ac:dyDescent="0.25">
      <c r="A1" s="80"/>
      <c r="B1" s="94" t="s">
        <v>147</v>
      </c>
      <c r="C1" s="94" t="s">
        <v>176</v>
      </c>
      <c r="D1" s="94" t="s">
        <v>177</v>
      </c>
      <c r="E1" s="94" t="s">
        <v>148</v>
      </c>
      <c r="F1" s="99" t="s">
        <v>159</v>
      </c>
      <c r="G1" s="94" t="s">
        <v>155</v>
      </c>
      <c r="H1" s="97" t="s">
        <v>158</v>
      </c>
      <c r="I1" s="100" t="s">
        <v>178</v>
      </c>
      <c r="J1" s="94" t="s">
        <v>179</v>
      </c>
      <c r="K1" s="80" t="s">
        <v>180</v>
      </c>
      <c r="L1" s="94" t="s">
        <v>181</v>
      </c>
      <c r="P1" s="178"/>
      <c r="Q1" s="178"/>
      <c r="R1" s="178"/>
    </row>
    <row r="2" spans="1:57" ht="15" x14ac:dyDescent="0.25">
      <c r="A2" s="79">
        <v>43070</v>
      </c>
      <c r="B2" s="171">
        <v>-0.3</v>
      </c>
      <c r="C2" s="171">
        <v>2.2000000000000002</v>
      </c>
      <c r="D2" s="171">
        <v>-2.8</v>
      </c>
      <c r="E2" s="97"/>
      <c r="F2" s="99"/>
      <c r="G2" s="97">
        <v>1</v>
      </c>
      <c r="H2" s="171">
        <v>1017.1</v>
      </c>
      <c r="I2" s="80">
        <v>2.1</v>
      </c>
      <c r="J2" s="94"/>
      <c r="K2" s="204"/>
      <c r="L2" s="177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77"/>
      <c r="X2" s="177"/>
      <c r="Y2" s="188"/>
      <c r="Z2" s="188"/>
      <c r="AA2" s="177"/>
      <c r="AB2" s="188"/>
      <c r="AC2" s="177"/>
      <c r="AD2" s="188"/>
      <c r="AE2" s="188"/>
      <c r="AF2" s="188"/>
      <c r="AG2" s="188"/>
      <c r="AH2" s="188"/>
      <c r="AI2" s="188"/>
      <c r="AJ2" s="188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</row>
    <row r="3" spans="1:57" ht="15" x14ac:dyDescent="0.25">
      <c r="A3" s="79">
        <v>43071</v>
      </c>
      <c r="B3" s="171">
        <v>0.7</v>
      </c>
      <c r="C3" s="171">
        <v>2.2000000000000002</v>
      </c>
      <c r="D3" s="171">
        <v>-0.4</v>
      </c>
      <c r="E3" s="97"/>
      <c r="F3" s="99"/>
      <c r="G3" s="97"/>
      <c r="H3" s="171">
        <v>1026.5</v>
      </c>
      <c r="I3" s="80">
        <v>2</v>
      </c>
      <c r="J3" s="94"/>
      <c r="K3" s="204"/>
      <c r="L3" s="177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</row>
    <row r="4" spans="1:57" ht="15" x14ac:dyDescent="0.25">
      <c r="A4" s="79">
        <v>43072</v>
      </c>
      <c r="B4" s="171">
        <v>-0.1</v>
      </c>
      <c r="C4" s="171">
        <v>1.3</v>
      </c>
      <c r="D4" s="171">
        <v>-1.6</v>
      </c>
      <c r="E4" s="171">
        <v>2.7</v>
      </c>
      <c r="F4" s="174"/>
      <c r="G4" s="171">
        <v>1.4</v>
      </c>
      <c r="H4" s="171">
        <v>1022.6</v>
      </c>
      <c r="I4" s="80">
        <v>1.9</v>
      </c>
      <c r="J4" s="94"/>
      <c r="K4" s="204"/>
      <c r="L4" s="177"/>
      <c r="M4" s="188"/>
      <c r="N4" s="188"/>
      <c r="O4" s="188"/>
      <c r="P4" s="188"/>
      <c r="Q4" s="188"/>
      <c r="R4" s="188"/>
      <c r="S4" s="188"/>
      <c r="T4" s="188"/>
      <c r="U4" s="188"/>
      <c r="V4" s="177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</row>
    <row r="5" spans="1:57" ht="15" x14ac:dyDescent="0.25">
      <c r="A5" s="79">
        <v>43073</v>
      </c>
      <c r="B5" s="171">
        <v>2.2999999999999998</v>
      </c>
      <c r="C5" s="171">
        <v>3.8</v>
      </c>
      <c r="D5" s="171">
        <v>0.7</v>
      </c>
      <c r="E5" s="171">
        <v>13</v>
      </c>
      <c r="F5" s="174"/>
      <c r="G5" s="171"/>
      <c r="H5" s="171">
        <v>1024.2</v>
      </c>
      <c r="I5" s="80">
        <v>1.8</v>
      </c>
      <c r="J5" s="94"/>
      <c r="K5" s="204"/>
      <c r="L5" s="177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</row>
    <row r="6" spans="1:57" ht="15" x14ac:dyDescent="0.25">
      <c r="A6" s="79">
        <v>43074</v>
      </c>
      <c r="B6" s="171">
        <v>4.8</v>
      </c>
      <c r="C6" s="171">
        <v>6.3</v>
      </c>
      <c r="D6" s="171">
        <v>2.9</v>
      </c>
      <c r="E6" s="171">
        <v>0.6</v>
      </c>
      <c r="F6" s="174"/>
      <c r="G6" s="171"/>
      <c r="H6" s="171">
        <v>1029.0999999999999</v>
      </c>
      <c r="I6" s="80">
        <v>1.75</v>
      </c>
      <c r="J6" s="94"/>
      <c r="K6" s="204"/>
      <c r="L6" s="177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</row>
    <row r="7" spans="1:57" ht="15" x14ac:dyDescent="0.25">
      <c r="A7" s="79">
        <v>43075</v>
      </c>
      <c r="B7" s="171">
        <v>5.4</v>
      </c>
      <c r="C7" s="171">
        <v>5.7</v>
      </c>
      <c r="D7" s="171">
        <v>5.2</v>
      </c>
      <c r="E7" s="171"/>
      <c r="F7" s="174"/>
      <c r="G7" s="171"/>
      <c r="H7" s="171">
        <v>1027.9000000000001</v>
      </c>
      <c r="I7" s="80">
        <v>1.65</v>
      </c>
      <c r="J7" s="94"/>
      <c r="K7" s="204"/>
      <c r="L7" s="177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</row>
    <row r="8" spans="1:57" ht="15" x14ac:dyDescent="0.25">
      <c r="A8" s="79">
        <v>43076</v>
      </c>
      <c r="B8" s="171">
        <v>4.4000000000000004</v>
      </c>
      <c r="C8" s="171">
        <v>9.1999999999999993</v>
      </c>
      <c r="D8" s="171">
        <v>0.9</v>
      </c>
      <c r="E8" s="171"/>
      <c r="F8" s="174"/>
      <c r="G8" s="171">
        <v>1.4</v>
      </c>
      <c r="H8" s="171">
        <v>1015.4</v>
      </c>
      <c r="I8" s="80">
        <v>1.6</v>
      </c>
      <c r="J8" s="94"/>
      <c r="K8" s="204"/>
      <c r="L8" s="177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</row>
    <row r="9" spans="1:57" ht="15" x14ac:dyDescent="0.25">
      <c r="A9" s="79">
        <v>43077</v>
      </c>
      <c r="B9" s="171">
        <v>4.5999999999999996</v>
      </c>
      <c r="C9" s="171">
        <v>8.4</v>
      </c>
      <c r="D9" s="171">
        <v>1.4</v>
      </c>
      <c r="E9" s="171">
        <v>0.8</v>
      </c>
      <c r="F9" s="99"/>
      <c r="G9" s="97">
        <v>1.2</v>
      </c>
      <c r="H9" s="171">
        <v>1007.2</v>
      </c>
      <c r="I9" s="80">
        <v>1.55</v>
      </c>
      <c r="J9" s="94"/>
      <c r="K9" s="269"/>
      <c r="L9" s="177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BD9" s="178"/>
      <c r="BE9" s="178"/>
    </row>
    <row r="10" spans="1:57" ht="15" x14ac:dyDescent="0.25">
      <c r="A10" s="79">
        <v>43078</v>
      </c>
      <c r="B10" s="171">
        <v>0.9</v>
      </c>
      <c r="C10" s="171">
        <v>2.4</v>
      </c>
      <c r="D10" s="171">
        <v>-0.1</v>
      </c>
      <c r="E10" s="171">
        <v>0.2</v>
      </c>
      <c r="F10" s="99">
        <v>0</v>
      </c>
      <c r="G10" s="97">
        <v>0.1</v>
      </c>
      <c r="H10" s="171">
        <v>1009.2</v>
      </c>
      <c r="I10" s="80">
        <v>1.5</v>
      </c>
      <c r="J10" s="94"/>
      <c r="K10" s="204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BD10" s="178"/>
      <c r="BE10" s="178"/>
    </row>
    <row r="11" spans="1:57" ht="15" x14ac:dyDescent="0.25">
      <c r="A11" s="79">
        <v>43079</v>
      </c>
      <c r="B11" s="171">
        <v>0.2</v>
      </c>
      <c r="C11" s="171">
        <v>5.0999999999999996</v>
      </c>
      <c r="D11" s="171">
        <v>-1.7</v>
      </c>
      <c r="E11" s="171">
        <v>0.4</v>
      </c>
      <c r="F11" s="99">
        <v>1</v>
      </c>
      <c r="G11" s="171">
        <v>0.1</v>
      </c>
      <c r="H11" s="171">
        <v>997.9</v>
      </c>
      <c r="I11" s="80">
        <v>1.4</v>
      </c>
      <c r="J11" s="94" t="s">
        <v>264</v>
      </c>
      <c r="K11" s="204" t="s">
        <v>251</v>
      </c>
      <c r="L11" s="177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</row>
    <row r="12" spans="1:57" ht="15" x14ac:dyDescent="0.25">
      <c r="A12" s="79">
        <v>43080</v>
      </c>
      <c r="B12" s="171">
        <v>5.8</v>
      </c>
      <c r="C12" s="171">
        <v>7.1</v>
      </c>
      <c r="D12" s="171">
        <v>2.6</v>
      </c>
      <c r="E12" s="97">
        <v>0.1</v>
      </c>
      <c r="F12" s="99">
        <v>0</v>
      </c>
      <c r="G12" s="171"/>
      <c r="H12" s="171">
        <v>987.2</v>
      </c>
      <c r="I12" s="80">
        <v>1.35</v>
      </c>
      <c r="J12" s="94"/>
      <c r="K12" s="204"/>
      <c r="L12" s="177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</row>
    <row r="13" spans="1:57" ht="15" x14ac:dyDescent="0.25">
      <c r="A13" s="79">
        <v>43081</v>
      </c>
      <c r="B13" s="171">
        <v>4.8</v>
      </c>
      <c r="C13" s="171">
        <v>7.3</v>
      </c>
      <c r="D13" s="171">
        <v>3.1</v>
      </c>
      <c r="E13" s="97"/>
      <c r="F13" s="99"/>
      <c r="G13" s="171"/>
      <c r="H13" s="171">
        <v>1001.8</v>
      </c>
      <c r="I13" s="80">
        <v>1.3</v>
      </c>
      <c r="J13" s="94"/>
      <c r="K13" s="204"/>
      <c r="L13" s="177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</row>
    <row r="14" spans="1:57" ht="15" x14ac:dyDescent="0.25">
      <c r="A14" s="79">
        <v>43082</v>
      </c>
      <c r="B14" s="171">
        <v>1.9</v>
      </c>
      <c r="C14" s="171">
        <v>3.6</v>
      </c>
      <c r="D14" s="171">
        <v>-0.5</v>
      </c>
      <c r="E14" s="97">
        <v>1</v>
      </c>
      <c r="F14" s="99"/>
      <c r="G14" s="171">
        <v>0.5</v>
      </c>
      <c r="H14" s="171">
        <v>1011.2</v>
      </c>
      <c r="I14" s="80">
        <v>1.25</v>
      </c>
      <c r="J14" s="94" t="s">
        <v>280</v>
      </c>
      <c r="K14" s="204" t="s">
        <v>273</v>
      </c>
      <c r="L14" s="177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83"/>
      <c r="AO14" s="188"/>
      <c r="AP14" s="188"/>
      <c r="AQ14" s="83"/>
      <c r="AR14" s="83"/>
      <c r="AS14" s="83"/>
      <c r="AT14" s="188"/>
      <c r="AU14" s="188"/>
      <c r="AV14" s="188"/>
      <c r="AW14" s="188"/>
      <c r="AX14" s="188"/>
    </row>
    <row r="15" spans="1:57" ht="15" x14ac:dyDescent="0.25">
      <c r="A15" s="79">
        <v>43083</v>
      </c>
      <c r="B15" s="171">
        <v>3.5</v>
      </c>
      <c r="C15" s="171">
        <v>5.4</v>
      </c>
      <c r="D15" s="171">
        <v>2.1</v>
      </c>
      <c r="E15" s="97">
        <v>1.7</v>
      </c>
      <c r="F15" s="99"/>
      <c r="G15" s="171">
        <v>0.4</v>
      </c>
      <c r="H15" s="171">
        <v>994.3</v>
      </c>
      <c r="I15" s="80">
        <v>1.1499999999999999</v>
      </c>
      <c r="J15" s="212"/>
      <c r="K15" s="204"/>
      <c r="L15" s="177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83"/>
      <c r="AO15" s="83"/>
      <c r="AP15" s="83"/>
      <c r="AQ15" s="83"/>
      <c r="AR15" s="83"/>
      <c r="AS15" s="83"/>
      <c r="AT15" s="188"/>
      <c r="AU15" s="188"/>
      <c r="AV15" s="188"/>
      <c r="AW15" s="188"/>
      <c r="AX15" s="188"/>
    </row>
    <row r="16" spans="1:57" ht="15" x14ac:dyDescent="0.25">
      <c r="A16" s="79">
        <v>43084</v>
      </c>
      <c r="B16" s="171">
        <v>2.1</v>
      </c>
      <c r="C16" s="171">
        <v>3.8</v>
      </c>
      <c r="D16" s="171">
        <v>0.2</v>
      </c>
      <c r="E16" s="97">
        <v>3.5</v>
      </c>
      <c r="F16" s="99"/>
      <c r="G16" s="171">
        <v>0.2</v>
      </c>
      <c r="H16" s="171">
        <v>997</v>
      </c>
      <c r="I16" s="80">
        <v>1.1000000000000001</v>
      </c>
      <c r="J16" s="94"/>
      <c r="K16" s="204"/>
      <c r="L16" s="177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83"/>
      <c r="AO16" s="83"/>
      <c r="AP16" s="83"/>
      <c r="AQ16" s="83"/>
      <c r="AR16" s="83"/>
      <c r="AS16" s="83"/>
      <c r="AT16" s="188"/>
      <c r="AU16" s="188"/>
      <c r="AV16" s="188"/>
      <c r="AW16" s="188"/>
      <c r="AX16" s="188"/>
    </row>
    <row r="17" spans="1:50" ht="15" x14ac:dyDescent="0.25">
      <c r="A17" s="79">
        <v>43085</v>
      </c>
      <c r="B17" s="171">
        <v>1.2</v>
      </c>
      <c r="C17" s="171">
        <v>3</v>
      </c>
      <c r="D17" s="171">
        <v>-0.9</v>
      </c>
      <c r="E17" s="97">
        <v>3.8</v>
      </c>
      <c r="F17" s="99">
        <v>0</v>
      </c>
      <c r="G17" s="171"/>
      <c r="H17" s="171">
        <v>1007.2</v>
      </c>
      <c r="I17" s="80">
        <v>1.05</v>
      </c>
      <c r="J17" s="94"/>
      <c r="K17" s="204"/>
      <c r="L17" s="177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83"/>
      <c r="AO17" s="83"/>
      <c r="AP17" s="188"/>
      <c r="AQ17" s="83"/>
      <c r="AR17" s="83"/>
      <c r="AS17" s="83"/>
      <c r="AT17" s="188"/>
      <c r="AU17" s="188"/>
      <c r="AV17" s="188"/>
      <c r="AW17" s="188"/>
      <c r="AX17" s="188"/>
    </row>
    <row r="18" spans="1:50" ht="15" x14ac:dyDescent="0.25">
      <c r="A18" s="79">
        <v>43086</v>
      </c>
      <c r="B18" s="171">
        <v>0.8</v>
      </c>
      <c r="C18" s="171">
        <v>2.5</v>
      </c>
      <c r="D18" s="171">
        <v>-0.5</v>
      </c>
      <c r="E18" s="97">
        <v>3</v>
      </c>
      <c r="F18" s="99">
        <v>1</v>
      </c>
      <c r="G18" s="171"/>
      <c r="H18" s="171">
        <v>1018.7</v>
      </c>
      <c r="I18" s="80">
        <v>1</v>
      </c>
      <c r="J18" s="94" t="s">
        <v>288</v>
      </c>
      <c r="K18" s="204" t="s">
        <v>283</v>
      </c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83"/>
      <c r="AO18" s="83"/>
      <c r="AP18" s="83"/>
      <c r="AQ18" s="83"/>
      <c r="AR18" s="83"/>
      <c r="AS18" s="83"/>
      <c r="AT18" s="188"/>
      <c r="AU18" s="188"/>
      <c r="AV18" s="188"/>
      <c r="AW18" s="188"/>
      <c r="AX18" s="188"/>
    </row>
    <row r="19" spans="1:50" ht="15" x14ac:dyDescent="0.25">
      <c r="A19" s="79">
        <v>43087</v>
      </c>
      <c r="B19" s="171">
        <v>-1.8</v>
      </c>
      <c r="C19" s="171">
        <v>1.3</v>
      </c>
      <c r="D19" s="171">
        <v>-5.3</v>
      </c>
      <c r="E19" s="97"/>
      <c r="F19" s="99">
        <v>1</v>
      </c>
      <c r="G19" s="171">
        <v>1.2</v>
      </c>
      <c r="H19" s="171">
        <v>1026.3</v>
      </c>
      <c r="I19" s="80">
        <v>0.95</v>
      </c>
      <c r="J19" s="94"/>
      <c r="K19" s="204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77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83"/>
      <c r="AO19" s="83"/>
      <c r="AP19" s="83"/>
      <c r="AQ19" s="83"/>
      <c r="AR19" s="83"/>
      <c r="AS19" s="83"/>
      <c r="AT19" s="188"/>
      <c r="AU19" s="188"/>
      <c r="AV19" s="188"/>
      <c r="AW19" s="188"/>
      <c r="AX19" s="188"/>
    </row>
    <row r="20" spans="1:50" ht="15" x14ac:dyDescent="0.25">
      <c r="A20" s="79">
        <v>43088</v>
      </c>
      <c r="B20" s="171">
        <v>-0.6</v>
      </c>
      <c r="C20" s="171">
        <v>1.6</v>
      </c>
      <c r="D20" s="171">
        <v>-4.4000000000000004</v>
      </c>
      <c r="E20" s="97">
        <v>2</v>
      </c>
      <c r="F20" s="99">
        <v>1</v>
      </c>
      <c r="G20" s="171"/>
      <c r="H20" s="171">
        <v>1031.7</v>
      </c>
      <c r="I20" s="80">
        <v>0.9</v>
      </c>
      <c r="J20" s="94"/>
      <c r="K20" s="204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83"/>
      <c r="AO20" s="83"/>
      <c r="AP20" s="83"/>
      <c r="AQ20" s="83"/>
      <c r="AR20" s="83"/>
      <c r="AS20" s="83"/>
      <c r="AT20" s="188"/>
      <c r="AU20" s="188"/>
      <c r="AV20" s="188"/>
      <c r="AW20" s="188"/>
      <c r="AX20" s="188"/>
    </row>
    <row r="21" spans="1:50" ht="15" x14ac:dyDescent="0.25">
      <c r="A21" s="79">
        <v>43089</v>
      </c>
      <c r="B21" s="171">
        <v>1</v>
      </c>
      <c r="C21" s="171">
        <v>2.9</v>
      </c>
      <c r="D21" s="171">
        <v>-0.1</v>
      </c>
      <c r="E21" s="97">
        <v>0.5</v>
      </c>
      <c r="F21" s="208">
        <v>0</v>
      </c>
      <c r="G21" s="97">
        <v>0.3</v>
      </c>
      <c r="H21" s="171">
        <v>1033.5999999999999</v>
      </c>
      <c r="I21" s="80">
        <v>0.85</v>
      </c>
      <c r="J21" s="94" t="s">
        <v>298</v>
      </c>
      <c r="K21" s="204"/>
      <c r="L21" s="177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83"/>
      <c r="AO21" s="83"/>
      <c r="AP21" s="83"/>
      <c r="AQ21" s="83"/>
      <c r="AR21" s="83"/>
      <c r="AS21" s="83"/>
      <c r="AT21" s="188"/>
      <c r="AU21" s="188"/>
      <c r="AV21" s="188"/>
      <c r="AW21" s="188"/>
      <c r="AX21" s="188"/>
    </row>
    <row r="22" spans="1:50" ht="15" x14ac:dyDescent="0.25">
      <c r="A22" s="79">
        <v>43090</v>
      </c>
      <c r="B22" s="171">
        <v>4.8</v>
      </c>
      <c r="C22" s="171">
        <v>6.5</v>
      </c>
      <c r="D22" s="171">
        <v>0.9</v>
      </c>
      <c r="E22" s="97">
        <v>1.4</v>
      </c>
      <c r="F22" s="99"/>
      <c r="G22" s="97"/>
      <c r="H22" s="171">
        <v>1030.8</v>
      </c>
      <c r="I22" s="80">
        <v>0.8</v>
      </c>
      <c r="J22" s="94"/>
      <c r="K22" s="204"/>
      <c r="L22" s="177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83"/>
      <c r="AO22" s="83"/>
      <c r="AP22" s="83"/>
      <c r="AQ22" s="83"/>
      <c r="AR22" s="83"/>
      <c r="AS22" s="83"/>
      <c r="AT22" s="188"/>
      <c r="AU22" s="188"/>
      <c r="AV22" s="188"/>
      <c r="AW22" s="188"/>
      <c r="AX22" s="188"/>
    </row>
    <row r="23" spans="1:50" ht="15" x14ac:dyDescent="0.25">
      <c r="A23" s="79">
        <v>43091</v>
      </c>
      <c r="B23" s="171">
        <v>5</v>
      </c>
      <c r="C23" s="171">
        <v>6.4</v>
      </c>
      <c r="D23" s="171">
        <v>3.8</v>
      </c>
      <c r="E23" s="97">
        <v>0.1</v>
      </c>
      <c r="F23" s="99"/>
      <c r="G23" s="97"/>
      <c r="H23" s="171">
        <v>1031.9000000000001</v>
      </c>
      <c r="I23" s="80">
        <v>0.8</v>
      </c>
      <c r="J23" s="94"/>
      <c r="K23" s="204"/>
      <c r="L23" s="177"/>
      <c r="M23" s="188"/>
      <c r="N23" s="188"/>
      <c r="O23" s="188"/>
      <c r="P23" s="188"/>
      <c r="Q23" s="188"/>
      <c r="R23" s="188"/>
      <c r="S23" s="188"/>
      <c r="T23" s="177"/>
      <c r="U23" s="188"/>
      <c r="V23" s="188"/>
      <c r="W23" s="188"/>
      <c r="X23" s="188"/>
      <c r="Y23" s="177"/>
      <c r="Z23" s="188"/>
      <c r="AA23" s="188"/>
      <c r="AB23" s="188"/>
      <c r="AC23" s="177"/>
      <c r="AD23" s="188"/>
      <c r="AE23" s="188"/>
      <c r="AF23" s="177"/>
      <c r="AG23" s="188"/>
      <c r="AH23" s="188"/>
      <c r="AI23" s="188"/>
      <c r="AJ23" s="188"/>
      <c r="AK23" s="188"/>
      <c r="AL23" s="188"/>
      <c r="AM23" s="188"/>
      <c r="AN23" s="83"/>
      <c r="AO23" s="83"/>
      <c r="AP23" s="83"/>
      <c r="AQ23" s="83"/>
      <c r="AR23" s="83"/>
      <c r="AS23" s="83"/>
      <c r="AT23" s="188"/>
      <c r="AU23" s="188"/>
      <c r="AV23" s="188"/>
      <c r="AW23" s="188"/>
      <c r="AX23" s="188"/>
    </row>
    <row r="24" spans="1:50" ht="15" x14ac:dyDescent="0.25">
      <c r="A24" s="79">
        <v>43092</v>
      </c>
      <c r="B24" s="171">
        <v>6.8</v>
      </c>
      <c r="C24" s="171">
        <v>8.9</v>
      </c>
      <c r="D24" s="171">
        <v>2.7</v>
      </c>
      <c r="E24" s="97"/>
      <c r="F24" s="99"/>
      <c r="G24" s="97">
        <v>0.2</v>
      </c>
      <c r="H24" s="171">
        <v>1027.8</v>
      </c>
      <c r="I24" s="80">
        <v>0.75</v>
      </c>
      <c r="J24" s="94" t="s">
        <v>310</v>
      </c>
      <c r="K24" s="204"/>
      <c r="L24" s="17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83"/>
      <c r="AN24" s="83"/>
      <c r="AO24" s="83"/>
      <c r="AP24" s="83"/>
      <c r="AQ24" s="83"/>
      <c r="AR24" s="83"/>
      <c r="AS24" s="83"/>
      <c r="AT24" s="188"/>
      <c r="AU24" s="188"/>
      <c r="AV24" s="188"/>
      <c r="AW24" s="188"/>
      <c r="AX24" s="188"/>
    </row>
    <row r="25" spans="1:50" ht="15" x14ac:dyDescent="0.25">
      <c r="A25" s="79">
        <v>43093</v>
      </c>
      <c r="B25" s="171">
        <v>8.6999999999999993</v>
      </c>
      <c r="C25" s="171">
        <v>9.6999999999999993</v>
      </c>
      <c r="D25" s="171">
        <v>8</v>
      </c>
      <c r="E25" s="97"/>
      <c r="F25" s="99"/>
      <c r="G25" s="97">
        <v>0.3</v>
      </c>
      <c r="H25" s="171">
        <v>1022</v>
      </c>
      <c r="I25" s="80">
        <v>0.6</v>
      </c>
      <c r="J25" s="94"/>
      <c r="K25" s="204"/>
      <c r="L25" s="177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83"/>
      <c r="AN25" s="83"/>
      <c r="AO25" s="188"/>
      <c r="AP25" s="188"/>
      <c r="AQ25" s="83"/>
      <c r="AR25" s="83"/>
      <c r="AS25" s="83"/>
      <c r="AT25" s="83"/>
      <c r="AU25" s="83"/>
      <c r="AV25" s="83"/>
      <c r="AW25" s="83"/>
      <c r="AX25" s="83"/>
    </row>
    <row r="26" spans="1:50" ht="15" x14ac:dyDescent="0.25">
      <c r="A26" s="79">
        <v>43094</v>
      </c>
      <c r="B26" s="171">
        <v>5.4</v>
      </c>
      <c r="C26" s="171">
        <v>8.6999999999999993</v>
      </c>
      <c r="D26" s="171">
        <v>0.7</v>
      </c>
      <c r="E26" s="97"/>
      <c r="F26" s="99"/>
      <c r="G26" s="97"/>
      <c r="H26" s="171">
        <v>1018.5</v>
      </c>
      <c r="I26" s="80">
        <v>0.6</v>
      </c>
      <c r="J26" s="176"/>
      <c r="K26" s="204"/>
      <c r="L26" s="177"/>
      <c r="M26" s="188"/>
      <c r="N26" s="188"/>
      <c r="O26" s="188"/>
      <c r="P26" s="188"/>
      <c r="Q26" s="177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83"/>
      <c r="AN26" s="83"/>
      <c r="AO26" s="188"/>
      <c r="AP26" s="188"/>
      <c r="AQ26" s="83"/>
      <c r="AR26" s="83"/>
      <c r="AS26" s="83"/>
      <c r="AT26" s="83"/>
      <c r="AU26" s="83"/>
      <c r="AV26" s="83"/>
      <c r="AW26" s="83"/>
      <c r="AX26" s="83"/>
    </row>
    <row r="27" spans="1:50" ht="15" x14ac:dyDescent="0.25">
      <c r="A27" s="79">
        <v>43095</v>
      </c>
      <c r="B27" s="171">
        <v>3.7</v>
      </c>
      <c r="C27" s="171">
        <v>7.8</v>
      </c>
      <c r="D27" s="171">
        <v>1</v>
      </c>
      <c r="E27" s="171">
        <v>0.7</v>
      </c>
      <c r="F27" s="173"/>
      <c r="G27" s="171">
        <v>0.5</v>
      </c>
      <c r="H27" s="171">
        <v>1006.7</v>
      </c>
      <c r="I27" s="80">
        <v>0.55000000000000004</v>
      </c>
      <c r="J27" s="94"/>
      <c r="K27" s="204"/>
      <c r="L27" s="177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83"/>
      <c r="AL27" s="83"/>
      <c r="AM27" s="83"/>
      <c r="AN27" s="83"/>
      <c r="AO27" s="188"/>
      <c r="AP27" s="188"/>
      <c r="AQ27" s="83"/>
      <c r="AR27" s="83"/>
      <c r="AS27" s="83"/>
      <c r="AT27" s="83"/>
      <c r="AU27" s="83"/>
      <c r="AV27" s="83"/>
      <c r="AW27" s="83"/>
      <c r="AX27" s="83"/>
    </row>
    <row r="28" spans="1:50" ht="15" x14ac:dyDescent="0.25">
      <c r="A28" s="79">
        <v>43096</v>
      </c>
      <c r="B28" s="171">
        <v>1.9</v>
      </c>
      <c r="C28" s="171">
        <v>3.2</v>
      </c>
      <c r="D28" s="171">
        <v>-0.1</v>
      </c>
      <c r="E28" s="171">
        <v>2.5</v>
      </c>
      <c r="F28" s="173"/>
      <c r="G28" s="171"/>
      <c r="H28" s="171">
        <v>993.9</v>
      </c>
      <c r="I28" s="80">
        <v>0.5</v>
      </c>
      <c r="J28" s="94" t="s">
        <v>323</v>
      </c>
      <c r="K28" s="204" t="s">
        <v>320</v>
      </c>
      <c r="L28" s="177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83"/>
      <c r="AL28" s="83"/>
      <c r="AM28" s="83"/>
      <c r="AN28" s="83"/>
      <c r="AO28" s="188"/>
      <c r="AP28" s="188"/>
      <c r="AQ28" s="83"/>
      <c r="AR28" s="83"/>
      <c r="AS28" s="83"/>
      <c r="AT28" s="83"/>
      <c r="AU28" s="83"/>
      <c r="AV28" s="83"/>
      <c r="AW28" s="83"/>
      <c r="AX28" s="83"/>
    </row>
    <row r="29" spans="1:50" ht="15" x14ac:dyDescent="0.25">
      <c r="A29" s="79">
        <v>43097</v>
      </c>
      <c r="B29" s="171">
        <v>2.6</v>
      </c>
      <c r="C29" s="171">
        <v>3.7</v>
      </c>
      <c r="D29" s="171">
        <v>0.7</v>
      </c>
      <c r="E29" s="171">
        <v>5.9</v>
      </c>
      <c r="F29" s="173"/>
      <c r="G29" s="171"/>
      <c r="H29" s="171">
        <v>994.2</v>
      </c>
      <c r="I29" s="80">
        <v>0.45</v>
      </c>
      <c r="J29" s="94"/>
      <c r="K29" s="204"/>
      <c r="L29" s="177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83"/>
      <c r="AL29" s="83"/>
      <c r="AM29" s="83"/>
      <c r="AN29" s="83"/>
      <c r="AO29" s="188"/>
      <c r="AP29" s="188"/>
      <c r="AQ29" s="83"/>
      <c r="AR29" s="83"/>
      <c r="AS29" s="83"/>
      <c r="AT29" s="83"/>
      <c r="AU29" s="83"/>
      <c r="AV29" s="83"/>
      <c r="AW29" s="83"/>
      <c r="AX29" s="83"/>
    </row>
    <row r="30" spans="1:50" ht="15" x14ac:dyDescent="0.25">
      <c r="A30" s="79">
        <v>43098</v>
      </c>
      <c r="B30" s="171">
        <v>0.6</v>
      </c>
      <c r="C30" s="171">
        <v>3</v>
      </c>
      <c r="D30" s="171">
        <v>-2.1</v>
      </c>
      <c r="E30" s="171"/>
      <c r="F30" s="173"/>
      <c r="G30" s="171">
        <v>0.5</v>
      </c>
      <c r="H30" s="171">
        <v>1007.7</v>
      </c>
      <c r="I30" s="80">
        <v>0.4</v>
      </c>
      <c r="J30" s="94" t="s">
        <v>325</v>
      </c>
      <c r="K30" s="204" t="s">
        <v>326</v>
      </c>
      <c r="L30" s="177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83"/>
      <c r="AL30" s="83"/>
      <c r="AM30" s="83"/>
      <c r="AN30" s="83"/>
      <c r="AO30" s="188"/>
      <c r="AP30" s="188"/>
      <c r="AQ30" s="83"/>
      <c r="AR30" s="83"/>
      <c r="AS30" s="83"/>
      <c r="AT30" s="83"/>
      <c r="AU30" s="83"/>
      <c r="AV30" s="83"/>
      <c r="AW30" s="83"/>
      <c r="AX30" s="83"/>
    </row>
    <row r="31" spans="1:50" ht="15" x14ac:dyDescent="0.25">
      <c r="A31" s="79">
        <v>43099</v>
      </c>
      <c r="B31" s="171">
        <v>2.7</v>
      </c>
      <c r="C31" s="171">
        <v>10.3</v>
      </c>
      <c r="D31" s="171">
        <v>-2</v>
      </c>
      <c r="E31" s="171">
        <v>2.2000000000000002</v>
      </c>
      <c r="F31" s="173"/>
      <c r="G31" s="171"/>
      <c r="H31" s="171">
        <v>1004.9</v>
      </c>
      <c r="I31" s="80">
        <v>0.4</v>
      </c>
      <c r="J31" s="94"/>
      <c r="K31" s="204"/>
      <c r="L31" s="177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83"/>
      <c r="AL31" s="83"/>
      <c r="AM31" s="83"/>
      <c r="AN31" s="83"/>
      <c r="AO31" s="188"/>
      <c r="AP31" s="188"/>
      <c r="AQ31" s="83"/>
      <c r="AR31" s="83"/>
      <c r="AS31" s="83"/>
      <c r="AT31" s="83"/>
      <c r="AU31" s="83"/>
      <c r="AV31" s="83"/>
      <c r="AW31" s="83"/>
      <c r="AX31" s="83"/>
    </row>
    <row r="32" spans="1:50" ht="15" x14ac:dyDescent="0.25">
      <c r="A32" s="79">
        <v>43100</v>
      </c>
      <c r="B32" s="171">
        <v>10.6</v>
      </c>
      <c r="C32" s="171">
        <v>13.2</v>
      </c>
      <c r="D32" s="171">
        <v>7.8</v>
      </c>
      <c r="E32" s="171">
        <v>0.8</v>
      </c>
      <c r="F32" s="173"/>
      <c r="G32" s="171">
        <v>0.3</v>
      </c>
      <c r="H32" s="171"/>
      <c r="I32" s="80">
        <v>0.4</v>
      </c>
      <c r="J32" s="94"/>
      <c r="K32" s="204" t="s">
        <v>332</v>
      </c>
      <c r="L32" s="177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83"/>
      <c r="AL32" s="83"/>
      <c r="AM32" s="83"/>
      <c r="AN32" s="83"/>
      <c r="AO32" s="188"/>
      <c r="AP32" s="188"/>
      <c r="AQ32" s="83"/>
      <c r="AR32" s="83"/>
      <c r="AS32" s="83"/>
      <c r="AT32" s="83"/>
      <c r="AU32" s="83"/>
      <c r="AV32" s="83"/>
      <c r="AW32" s="83"/>
      <c r="AX32" s="83"/>
    </row>
    <row r="33" spans="1:36" ht="15" x14ac:dyDescent="0.25">
      <c r="A33" s="80" t="s">
        <v>182</v>
      </c>
      <c r="B33" s="97">
        <f>AVERAGE(B2:B32)</f>
        <v>3.0451612903225804</v>
      </c>
      <c r="C33" s="97">
        <f>AVERAGE(C2:C32)</f>
        <v>5.370967741935484</v>
      </c>
      <c r="D33" s="97">
        <f>AVERAGE(D2:D32)</f>
        <v>0.71612903225806435</v>
      </c>
      <c r="E33" s="97" t="s">
        <v>160</v>
      </c>
      <c r="F33" s="99"/>
      <c r="G33" s="97">
        <f>AVERAGE(G2:G32)</f>
        <v>0.60000000000000009</v>
      </c>
      <c r="H33" s="97">
        <f>AVERAGE(H2:H32)</f>
        <v>1014.1500000000001</v>
      </c>
      <c r="I33" s="100">
        <f>AVERAGE(I2:I32)</f>
        <v>1.1096774193548389</v>
      </c>
      <c r="J33" s="100"/>
      <c r="K33" s="204"/>
      <c r="L33" s="177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15" x14ac:dyDescent="0.25">
      <c r="A34" s="80" t="s">
        <v>109</v>
      </c>
      <c r="B34" s="97">
        <v>1.1000000000000001</v>
      </c>
      <c r="C34" s="97"/>
      <c r="D34" s="97"/>
      <c r="E34" s="99">
        <v>53</v>
      </c>
      <c r="F34" s="99" t="s">
        <v>160</v>
      </c>
      <c r="G34" s="99">
        <v>55</v>
      </c>
      <c r="H34" s="97">
        <v>1017.3</v>
      </c>
    </row>
    <row r="90" spans="1:1" ht="15" x14ac:dyDescent="0.2">
      <c r="A90" s="80">
        <v>1</v>
      </c>
    </row>
    <row r="91" spans="1:1" ht="15" x14ac:dyDescent="0.2">
      <c r="A91" s="80">
        <v>2</v>
      </c>
    </row>
    <row r="92" spans="1:1" ht="15" x14ac:dyDescent="0.2">
      <c r="A92" s="80">
        <v>3</v>
      </c>
    </row>
    <row r="93" spans="1:1" ht="15" x14ac:dyDescent="0.2">
      <c r="A93" s="80">
        <v>4</v>
      </c>
    </row>
    <row r="94" spans="1:1" ht="15" x14ac:dyDescent="0.2">
      <c r="A94" s="80">
        <v>5</v>
      </c>
    </row>
    <row r="95" spans="1:1" ht="15" x14ac:dyDescent="0.2">
      <c r="A95" s="80">
        <v>6</v>
      </c>
    </row>
    <row r="96" spans="1:1" ht="15" x14ac:dyDescent="0.2">
      <c r="A96" s="80">
        <v>7</v>
      </c>
    </row>
    <row r="97" spans="1:1" ht="15" x14ac:dyDescent="0.2">
      <c r="A97" s="80">
        <v>8</v>
      </c>
    </row>
    <row r="98" spans="1:1" ht="15" x14ac:dyDescent="0.2">
      <c r="A98" s="80">
        <v>9</v>
      </c>
    </row>
    <row r="99" spans="1:1" ht="15" x14ac:dyDescent="0.2">
      <c r="A99" s="80">
        <v>10</v>
      </c>
    </row>
    <row r="100" spans="1:1" ht="15" x14ac:dyDescent="0.2">
      <c r="A100" s="80">
        <v>11</v>
      </c>
    </row>
    <row r="101" spans="1:1" ht="15" x14ac:dyDescent="0.2">
      <c r="A101" s="80">
        <v>12</v>
      </c>
    </row>
    <row r="102" spans="1:1" ht="15" x14ac:dyDescent="0.2">
      <c r="A102" s="80">
        <v>13</v>
      </c>
    </row>
    <row r="103" spans="1:1" ht="15" x14ac:dyDescent="0.2">
      <c r="A103" s="80">
        <v>14</v>
      </c>
    </row>
    <row r="104" spans="1:1" ht="15" x14ac:dyDescent="0.2">
      <c r="A104" s="80">
        <v>15</v>
      </c>
    </row>
    <row r="105" spans="1:1" ht="15" x14ac:dyDescent="0.2">
      <c r="A105" s="80">
        <v>16</v>
      </c>
    </row>
    <row r="106" spans="1:1" ht="15" x14ac:dyDescent="0.2">
      <c r="A106" s="80">
        <v>17</v>
      </c>
    </row>
    <row r="107" spans="1:1" ht="15" x14ac:dyDescent="0.2">
      <c r="A107" s="80">
        <v>18</v>
      </c>
    </row>
    <row r="108" spans="1:1" ht="15" x14ac:dyDescent="0.2">
      <c r="A108" s="80">
        <v>19</v>
      </c>
    </row>
    <row r="109" spans="1:1" ht="15" x14ac:dyDescent="0.2">
      <c r="A109" s="80">
        <v>20</v>
      </c>
    </row>
    <row r="110" spans="1:1" ht="15" x14ac:dyDescent="0.2">
      <c r="A110" s="80">
        <v>21</v>
      </c>
    </row>
    <row r="111" spans="1:1" ht="15" x14ac:dyDescent="0.2">
      <c r="A111" s="80">
        <v>22</v>
      </c>
    </row>
    <row r="112" spans="1:1" ht="15" x14ac:dyDescent="0.2">
      <c r="A112" s="80">
        <v>23</v>
      </c>
    </row>
    <row r="113" spans="1:1" ht="15" x14ac:dyDescent="0.2">
      <c r="A113" s="80">
        <v>24</v>
      </c>
    </row>
    <row r="114" spans="1:1" ht="15" x14ac:dyDescent="0.2">
      <c r="A114" s="80">
        <v>25</v>
      </c>
    </row>
    <row r="115" spans="1:1" ht="15" x14ac:dyDescent="0.2">
      <c r="A115" s="80">
        <v>26</v>
      </c>
    </row>
    <row r="116" spans="1:1" ht="15" x14ac:dyDescent="0.2">
      <c r="A116" s="80">
        <v>27</v>
      </c>
    </row>
    <row r="117" spans="1:1" ht="15" x14ac:dyDescent="0.2">
      <c r="A117" s="80">
        <v>28</v>
      </c>
    </row>
    <row r="118" spans="1:1" ht="15" x14ac:dyDescent="0.2">
      <c r="A118" s="80">
        <v>29</v>
      </c>
    </row>
    <row r="119" spans="1:1" ht="15" x14ac:dyDescent="0.2">
      <c r="A119" s="80">
        <v>30</v>
      </c>
    </row>
    <row r="120" spans="1:1" ht="15" x14ac:dyDescent="0.2">
      <c r="A120" s="80">
        <v>31</v>
      </c>
    </row>
  </sheetData>
  <phoneticPr fontId="4" type="noConversion"/>
  <conditionalFormatting sqref="B2:B3 H2:H3 B27:B32 H27:H32">
    <cfRule type="cellIs" dxfId="30" priority="57" stopIfTrue="1" operator="equal">
      <formula>$AA$22</formula>
    </cfRule>
    <cfRule type="cellIs" dxfId="29" priority="58" stopIfTrue="1" operator="equal">
      <formula>$AA$24</formula>
    </cfRule>
  </conditionalFormatting>
  <conditionalFormatting sqref="C2:C3 C27:C32">
    <cfRule type="cellIs" dxfId="28" priority="59" stopIfTrue="1" operator="equal">
      <formula>$AB$22</formula>
    </cfRule>
  </conditionalFormatting>
  <conditionalFormatting sqref="D2:D3 D27:D32">
    <cfRule type="cellIs" dxfId="27" priority="60" stopIfTrue="1" operator="equal">
      <formula>$AB$24</formula>
    </cfRule>
  </conditionalFormatting>
  <conditionalFormatting sqref="E9:E11 E27:E32">
    <cfRule type="cellIs" dxfId="26" priority="44" stopIfTrue="1" operator="equal">
      <formula>$AE$22</formula>
    </cfRule>
  </conditionalFormatting>
  <conditionalFormatting sqref="B24:B26 H24:H26">
    <cfRule type="cellIs" dxfId="25" priority="36" stopIfTrue="1" operator="equal">
      <formula>$AA$22</formula>
    </cfRule>
    <cfRule type="cellIs" dxfId="24" priority="37" stopIfTrue="1" operator="equal">
      <formula>$AA$24</formula>
    </cfRule>
  </conditionalFormatting>
  <conditionalFormatting sqref="C24:C26">
    <cfRule type="cellIs" dxfId="23" priority="38" stopIfTrue="1" operator="equal">
      <formula>$AB$22</formula>
    </cfRule>
  </conditionalFormatting>
  <conditionalFormatting sqref="D24:D26">
    <cfRule type="cellIs" dxfId="22" priority="39" stopIfTrue="1" operator="equal">
      <formula>$AB$24</formula>
    </cfRule>
  </conditionalFormatting>
  <conditionalFormatting sqref="F27:F32">
    <cfRule type="cellIs" dxfId="21" priority="27" stopIfTrue="1" operator="equal">
      <formula>$AE$24</formula>
    </cfRule>
  </conditionalFormatting>
  <conditionalFormatting sqref="B4:B6 H4:H6">
    <cfRule type="cellIs" dxfId="20" priority="22" stopIfTrue="1" operator="equal">
      <formula>$AA$22</formula>
    </cfRule>
    <cfRule type="cellIs" dxfId="19" priority="23" stopIfTrue="1" operator="equal">
      <formula>$AA$24</formula>
    </cfRule>
  </conditionalFormatting>
  <conditionalFormatting sqref="C4:C6">
    <cfRule type="cellIs" dxfId="18" priority="24" stopIfTrue="1" operator="equal">
      <formula>$AB$22</formula>
    </cfRule>
  </conditionalFormatting>
  <conditionalFormatting sqref="D4:D6">
    <cfRule type="cellIs" dxfId="17" priority="25" stopIfTrue="1" operator="equal">
      <formula>$AB$24</formula>
    </cfRule>
  </conditionalFormatting>
  <conditionalFormatting sqref="E4:E8">
    <cfRule type="cellIs" dxfId="16" priority="21" stopIfTrue="1" operator="equal">
      <formula>$AE$22</formula>
    </cfRule>
  </conditionalFormatting>
  <conditionalFormatting sqref="B11 H10:H11">
    <cfRule type="cellIs" dxfId="15" priority="17" stopIfTrue="1" operator="equal">
      <formula>$AA$22</formula>
    </cfRule>
    <cfRule type="cellIs" dxfId="14" priority="18" stopIfTrue="1" operator="equal">
      <formula>$AA$24</formula>
    </cfRule>
  </conditionalFormatting>
  <conditionalFormatting sqref="C11">
    <cfRule type="cellIs" dxfId="13" priority="19" stopIfTrue="1" operator="equal">
      <formula>$AB$22</formula>
    </cfRule>
  </conditionalFormatting>
  <conditionalFormatting sqref="D11">
    <cfRule type="cellIs" dxfId="12" priority="20" stopIfTrue="1" operator="equal">
      <formula>$AB$24</formula>
    </cfRule>
  </conditionalFormatting>
  <conditionalFormatting sqref="B12:B21 H12:H21">
    <cfRule type="cellIs" dxfId="11" priority="9" stopIfTrue="1" operator="equal">
      <formula>$AA$22</formula>
    </cfRule>
    <cfRule type="cellIs" dxfId="10" priority="10" stopIfTrue="1" operator="equal">
      <formula>$AA$24</formula>
    </cfRule>
  </conditionalFormatting>
  <conditionalFormatting sqref="C12:C21">
    <cfRule type="cellIs" dxfId="9" priority="11" stopIfTrue="1" operator="equal">
      <formula>$AB$22</formula>
    </cfRule>
  </conditionalFormatting>
  <conditionalFormatting sqref="D12:D21">
    <cfRule type="cellIs" dxfId="8" priority="12" stopIfTrue="1" operator="equal">
      <formula>$AB$24</formula>
    </cfRule>
  </conditionalFormatting>
  <conditionalFormatting sqref="B22:B23 H22:H23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22:C23">
    <cfRule type="cellIs" dxfId="5" priority="7" stopIfTrue="1" operator="equal">
      <formula>$AB$22</formula>
    </cfRule>
  </conditionalFormatting>
  <conditionalFormatting sqref="D22:D23">
    <cfRule type="cellIs" dxfId="4" priority="8" stopIfTrue="1" operator="equal">
      <formula>$AB$24</formula>
    </cfRule>
  </conditionalFormatting>
  <conditionalFormatting sqref="B7:B10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7:C10">
    <cfRule type="cellIs" dxfId="1" priority="3" stopIfTrue="1" operator="equal">
      <formula>$AB$22</formula>
    </cfRule>
  </conditionalFormatting>
  <conditionalFormatting sqref="D7:D10">
    <cfRule type="cellIs" dxfId="0" priority="4" stopIfTrue="1" operator="equal">
      <formula>$AB$24</formula>
    </cfRule>
  </conditionalFormatting>
  <dataValidations xWindow="151" yWindow="641" count="1">
    <dataValidation allowBlank="1" showInputMessage="1" showErrorMessage="1" prompt="In diese Zelle ist keine Eingabe zulässig. Die Daten werden automatisch eingefügt." sqref="E4:E11 G11:G20 G4:G8 B2:D32 E27:G32 H2:H32"/>
  </dataValidation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7" workbookViewId="0"/>
  </sheetViews>
  <sheetFormatPr baseColWidth="10" defaultRowHeight="12.75" x14ac:dyDescent="0.2"/>
  <cols>
    <col min="1" max="1" width="3.28515625" style="232" customWidth="1"/>
    <col min="2" max="5" width="21.42578125" customWidth="1"/>
  </cols>
  <sheetData>
    <row r="1" spans="1:13" ht="15" x14ac:dyDescent="0.25">
      <c r="C1" s="83"/>
      <c r="D1" s="83"/>
      <c r="E1" s="83"/>
      <c r="F1" s="220" t="s">
        <v>200</v>
      </c>
      <c r="G1" s="83"/>
      <c r="H1" s="83"/>
      <c r="I1" s="83"/>
    </row>
    <row r="2" spans="1:13" ht="15" x14ac:dyDescent="0.25">
      <c r="C2" s="83"/>
      <c r="D2" s="83"/>
      <c r="E2" s="83"/>
      <c r="F2" s="83"/>
      <c r="G2" s="83"/>
      <c r="H2" s="83"/>
      <c r="I2" s="83"/>
    </row>
    <row r="3" spans="1:13" ht="15" x14ac:dyDescent="0.25">
      <c r="B3" s="86" t="s">
        <v>214</v>
      </c>
      <c r="C3" s="239" t="s">
        <v>215</v>
      </c>
      <c r="D3" s="86"/>
      <c r="E3" s="86" t="s">
        <v>30</v>
      </c>
      <c r="F3" s="87" t="s">
        <v>221</v>
      </c>
      <c r="G3" s="87"/>
      <c r="H3" s="240"/>
      <c r="I3" s="241"/>
      <c r="J3" s="86" t="s">
        <v>146</v>
      </c>
      <c r="K3" s="87">
        <v>2017</v>
      </c>
      <c r="L3" s="86"/>
      <c r="M3" s="87"/>
    </row>
    <row r="4" spans="1:13" ht="13.5" thickBot="1" x14ac:dyDescent="0.25">
      <c r="C4" s="2"/>
      <c r="H4" s="2"/>
      <c r="J4" s="2"/>
    </row>
    <row r="5" spans="1:13" x14ac:dyDescent="0.2">
      <c r="A5" s="244" t="s">
        <v>31</v>
      </c>
      <c r="B5" s="221" t="s">
        <v>201</v>
      </c>
      <c r="C5" s="214" t="s">
        <v>201</v>
      </c>
      <c r="D5" s="214" t="s">
        <v>201</v>
      </c>
      <c r="E5" s="218" t="s">
        <v>201</v>
      </c>
      <c r="F5" s="320" t="s">
        <v>1</v>
      </c>
      <c r="G5" s="322" t="s">
        <v>206</v>
      </c>
      <c r="H5" s="316" t="s">
        <v>207</v>
      </c>
      <c r="I5" s="324" t="s">
        <v>208</v>
      </c>
      <c r="J5" s="316" t="s">
        <v>209</v>
      </c>
      <c r="K5" s="318" t="s">
        <v>210</v>
      </c>
    </row>
    <row r="6" spans="1:13" ht="13.5" thickBot="1" x14ac:dyDescent="0.25">
      <c r="A6" s="245"/>
      <c r="B6" s="222" t="s">
        <v>211</v>
      </c>
      <c r="C6" s="215" t="s">
        <v>202</v>
      </c>
      <c r="D6" s="215" t="s">
        <v>203</v>
      </c>
      <c r="E6" s="219" t="s">
        <v>204</v>
      </c>
      <c r="F6" s="321"/>
      <c r="G6" s="323"/>
      <c r="H6" s="317"/>
      <c r="I6" s="325"/>
      <c r="J6" s="317"/>
      <c r="K6" s="319"/>
    </row>
    <row r="7" spans="1:13" x14ac:dyDescent="0.2">
      <c r="A7" s="233" t="s">
        <v>2</v>
      </c>
      <c r="B7" s="248" t="s">
        <v>227</v>
      </c>
      <c r="C7" s="248" t="s">
        <v>228</v>
      </c>
      <c r="D7" s="249" t="s">
        <v>229</v>
      </c>
      <c r="E7" s="250" t="s">
        <v>230</v>
      </c>
      <c r="F7" s="251" t="s">
        <v>236</v>
      </c>
      <c r="G7" s="281" t="s">
        <v>238</v>
      </c>
      <c r="H7" s="281" t="s">
        <v>231</v>
      </c>
      <c r="I7" s="252"/>
      <c r="J7" s="252"/>
      <c r="K7" s="268"/>
    </row>
    <row r="8" spans="1:13" x14ac:dyDescent="0.2">
      <c r="A8" s="233" t="s">
        <v>3</v>
      </c>
      <c r="B8" s="252" t="s">
        <v>232</v>
      </c>
      <c r="C8" s="252" t="s">
        <v>233</v>
      </c>
      <c r="D8" s="249" t="s">
        <v>234</v>
      </c>
      <c r="E8" s="250" t="s">
        <v>235</v>
      </c>
      <c r="F8" s="251" t="s">
        <v>236</v>
      </c>
      <c r="G8" s="281" t="s">
        <v>238</v>
      </c>
      <c r="H8" s="281"/>
      <c r="I8" s="252"/>
      <c r="J8" s="252"/>
      <c r="K8" s="270"/>
    </row>
    <row r="9" spans="1:13" x14ac:dyDescent="0.2">
      <c r="A9" s="233" t="s">
        <v>4</v>
      </c>
      <c r="B9" s="252" t="s">
        <v>239</v>
      </c>
      <c r="C9" s="252" t="s">
        <v>240</v>
      </c>
      <c r="D9" s="249" t="s">
        <v>241</v>
      </c>
      <c r="E9" s="250" t="s">
        <v>242</v>
      </c>
      <c r="F9" s="251" t="s">
        <v>237</v>
      </c>
      <c r="G9" s="281" t="s">
        <v>238</v>
      </c>
      <c r="H9" s="281"/>
      <c r="I9" s="252"/>
      <c r="J9" s="252"/>
      <c r="K9" s="270"/>
    </row>
    <row r="10" spans="1:13" x14ac:dyDescent="0.2">
      <c r="A10" s="233" t="s">
        <v>5</v>
      </c>
      <c r="B10" s="252" t="s">
        <v>243</v>
      </c>
      <c r="C10" s="252" t="s">
        <v>244</v>
      </c>
      <c r="D10" s="249" t="s">
        <v>245</v>
      </c>
      <c r="E10" s="250" t="s">
        <v>246</v>
      </c>
      <c r="F10" s="251" t="s">
        <v>236</v>
      </c>
      <c r="G10" s="281" t="s">
        <v>238</v>
      </c>
      <c r="H10" s="281"/>
      <c r="I10" s="252"/>
      <c r="J10" s="252"/>
      <c r="K10" s="270"/>
    </row>
    <row r="11" spans="1:13" x14ac:dyDescent="0.2">
      <c r="A11" s="233" t="s">
        <v>6</v>
      </c>
      <c r="B11" s="252" t="s">
        <v>247</v>
      </c>
      <c r="C11" s="252" t="s">
        <v>248</v>
      </c>
      <c r="D11" s="249" t="s">
        <v>249</v>
      </c>
      <c r="E11" s="250" t="s">
        <v>250</v>
      </c>
      <c r="F11" s="251" t="s">
        <v>236</v>
      </c>
      <c r="G11" s="281" t="s">
        <v>238</v>
      </c>
      <c r="H11" s="281"/>
      <c r="I11" s="252"/>
      <c r="J11" s="252"/>
      <c r="K11" s="270"/>
    </row>
    <row r="12" spans="1:13" x14ac:dyDescent="0.2">
      <c r="A12" s="233" t="s">
        <v>7</v>
      </c>
      <c r="B12" s="252" t="s">
        <v>252</v>
      </c>
      <c r="C12" s="252" t="s">
        <v>235</v>
      </c>
      <c r="D12" s="249" t="s">
        <v>235</v>
      </c>
      <c r="E12" s="250" t="s">
        <v>253</v>
      </c>
      <c r="F12" s="251" t="s">
        <v>236</v>
      </c>
      <c r="G12" s="281" t="s">
        <v>238</v>
      </c>
      <c r="H12" s="281"/>
      <c r="I12" s="252"/>
      <c r="J12" s="252"/>
      <c r="K12" s="270"/>
    </row>
    <row r="13" spans="1:13" x14ac:dyDescent="0.2">
      <c r="A13" s="233" t="s">
        <v>8</v>
      </c>
      <c r="B13" s="252" t="s">
        <v>254</v>
      </c>
      <c r="C13" s="248" t="s">
        <v>255</v>
      </c>
      <c r="D13" s="249" t="s">
        <v>256</v>
      </c>
      <c r="E13" s="250" t="s">
        <v>257</v>
      </c>
      <c r="F13" s="251" t="s">
        <v>237</v>
      </c>
      <c r="G13" s="281" t="s">
        <v>238</v>
      </c>
      <c r="H13" s="281"/>
      <c r="I13" s="252"/>
      <c r="J13" s="252"/>
      <c r="K13" s="270"/>
    </row>
    <row r="14" spans="1:13" x14ac:dyDescent="0.2">
      <c r="A14" s="233" t="s">
        <v>9</v>
      </c>
      <c r="B14" s="252" t="s">
        <v>258</v>
      </c>
      <c r="C14" s="252" t="s">
        <v>255</v>
      </c>
      <c r="D14" s="249" t="s">
        <v>259</v>
      </c>
      <c r="E14" s="253" t="s">
        <v>235</v>
      </c>
      <c r="F14" s="251" t="s">
        <v>237</v>
      </c>
      <c r="G14" s="281" t="s">
        <v>238</v>
      </c>
      <c r="H14" s="281"/>
      <c r="I14" s="252"/>
      <c r="J14" s="252"/>
      <c r="K14" s="270"/>
    </row>
    <row r="15" spans="1:13" x14ac:dyDescent="0.2">
      <c r="A15" s="233" t="s">
        <v>10</v>
      </c>
      <c r="B15" s="252" t="s">
        <v>260</v>
      </c>
      <c r="C15" s="252" t="s">
        <v>261</v>
      </c>
      <c r="D15" s="249" t="s">
        <v>241</v>
      </c>
      <c r="E15" s="253" t="s">
        <v>262</v>
      </c>
      <c r="F15" s="251" t="s">
        <v>236</v>
      </c>
      <c r="G15" s="281" t="s">
        <v>238</v>
      </c>
      <c r="H15" s="281"/>
      <c r="I15" s="252"/>
      <c r="J15" s="252"/>
      <c r="K15" s="270"/>
    </row>
    <row r="16" spans="1:13" x14ac:dyDescent="0.2">
      <c r="A16" s="233" t="s">
        <v>11</v>
      </c>
      <c r="B16" s="252" t="s">
        <v>265</v>
      </c>
      <c r="C16" s="252" t="s">
        <v>266</v>
      </c>
      <c r="D16" s="249" t="s">
        <v>240</v>
      </c>
      <c r="E16" s="250" t="s">
        <v>267</v>
      </c>
      <c r="F16" s="251" t="s">
        <v>236</v>
      </c>
      <c r="G16" s="281" t="s">
        <v>238</v>
      </c>
      <c r="H16" s="281"/>
      <c r="I16" s="252"/>
      <c r="J16" s="252"/>
      <c r="K16" s="270"/>
    </row>
    <row r="17" spans="1:11" x14ac:dyDescent="0.2">
      <c r="A17" s="233" t="s">
        <v>12</v>
      </c>
      <c r="B17" s="252" t="s">
        <v>268</v>
      </c>
      <c r="C17" s="252" t="s">
        <v>269</v>
      </c>
      <c r="D17" s="249" t="s">
        <v>270</v>
      </c>
      <c r="E17" s="250" t="s">
        <v>267</v>
      </c>
      <c r="F17" s="251" t="s">
        <v>236</v>
      </c>
      <c r="G17" s="281" t="s">
        <v>238</v>
      </c>
      <c r="H17" s="281"/>
      <c r="I17" s="281"/>
      <c r="J17" s="252"/>
      <c r="K17" s="270"/>
    </row>
    <row r="18" spans="1:11" x14ac:dyDescent="0.2">
      <c r="A18" s="233" t="s">
        <v>13</v>
      </c>
      <c r="B18" s="252" t="s">
        <v>271</v>
      </c>
      <c r="C18" s="252" t="s">
        <v>255</v>
      </c>
      <c r="D18" s="249" t="s">
        <v>272</v>
      </c>
      <c r="E18" s="250" t="s">
        <v>262</v>
      </c>
      <c r="F18" s="251" t="s">
        <v>236</v>
      </c>
      <c r="G18" s="281" t="s">
        <v>238</v>
      </c>
      <c r="H18" s="281"/>
      <c r="I18" s="252"/>
      <c r="J18" s="252"/>
      <c r="K18" s="270"/>
    </row>
    <row r="19" spans="1:11" x14ac:dyDescent="0.2">
      <c r="A19" s="233" t="s">
        <v>14</v>
      </c>
      <c r="B19" s="252" t="s">
        <v>274</v>
      </c>
      <c r="C19" s="252" t="s">
        <v>275</v>
      </c>
      <c r="D19" s="249" t="s">
        <v>228</v>
      </c>
      <c r="E19" s="250" t="s">
        <v>276</v>
      </c>
      <c r="F19" s="251" t="s">
        <v>237</v>
      </c>
      <c r="G19" s="281" t="s">
        <v>238</v>
      </c>
      <c r="H19" s="281"/>
      <c r="I19" s="252"/>
      <c r="J19" s="252"/>
      <c r="K19" s="270"/>
    </row>
    <row r="20" spans="1:11" x14ac:dyDescent="0.2">
      <c r="A20" s="233" t="s">
        <v>15</v>
      </c>
      <c r="B20" s="252" t="s">
        <v>277</v>
      </c>
      <c r="C20" s="252" t="s">
        <v>278</v>
      </c>
      <c r="D20" s="249" t="s">
        <v>279</v>
      </c>
      <c r="E20" s="250" t="s">
        <v>267</v>
      </c>
      <c r="F20" s="251" t="s">
        <v>236</v>
      </c>
      <c r="G20" s="281" t="s">
        <v>238</v>
      </c>
      <c r="H20" s="281"/>
      <c r="I20" s="252"/>
      <c r="J20" s="252"/>
      <c r="K20" s="270"/>
    </row>
    <row r="21" spans="1:11" x14ac:dyDescent="0.2">
      <c r="A21" s="233" t="s">
        <v>16</v>
      </c>
      <c r="B21" s="252" t="s">
        <v>281</v>
      </c>
      <c r="C21" s="252" t="s">
        <v>282</v>
      </c>
      <c r="D21" s="249" t="s">
        <v>282</v>
      </c>
      <c r="E21" s="250" t="s">
        <v>267</v>
      </c>
      <c r="F21" s="251" t="s">
        <v>236</v>
      </c>
      <c r="G21" s="281" t="s">
        <v>238</v>
      </c>
      <c r="H21" s="281"/>
      <c r="I21" s="252"/>
      <c r="J21" s="252"/>
      <c r="K21" s="270"/>
    </row>
    <row r="22" spans="1:11" x14ac:dyDescent="0.2">
      <c r="A22" s="233" t="s">
        <v>17</v>
      </c>
      <c r="B22" s="252" t="s">
        <v>284</v>
      </c>
      <c r="C22" s="252" t="s">
        <v>285</v>
      </c>
      <c r="D22" s="249" t="s">
        <v>286</v>
      </c>
      <c r="E22" s="250" t="s">
        <v>234</v>
      </c>
      <c r="F22" s="251" t="s">
        <v>236</v>
      </c>
      <c r="G22" s="281" t="s">
        <v>238</v>
      </c>
      <c r="H22" s="281"/>
      <c r="I22" s="252"/>
      <c r="J22" s="252"/>
      <c r="K22" s="270"/>
    </row>
    <row r="23" spans="1:11" x14ac:dyDescent="0.2">
      <c r="A23" s="233" t="s">
        <v>18</v>
      </c>
      <c r="B23" s="252" t="s">
        <v>287</v>
      </c>
      <c r="C23" s="252" t="s">
        <v>228</v>
      </c>
      <c r="D23" s="249" t="s">
        <v>282</v>
      </c>
      <c r="E23" s="250" t="s">
        <v>267</v>
      </c>
      <c r="F23" s="251" t="s">
        <v>236</v>
      </c>
      <c r="G23" s="281" t="s">
        <v>238</v>
      </c>
      <c r="H23" s="281"/>
      <c r="I23" s="252"/>
      <c r="J23" s="252"/>
      <c r="K23" s="270"/>
    </row>
    <row r="24" spans="1:11" x14ac:dyDescent="0.2">
      <c r="A24" s="233" t="s">
        <v>19</v>
      </c>
      <c r="B24" s="252" t="s">
        <v>289</v>
      </c>
      <c r="C24" s="252" t="s">
        <v>243</v>
      </c>
      <c r="D24" s="249" t="s">
        <v>290</v>
      </c>
      <c r="E24" s="250" t="s">
        <v>267</v>
      </c>
      <c r="F24" s="251" t="s">
        <v>237</v>
      </c>
      <c r="G24" s="281" t="s">
        <v>291</v>
      </c>
      <c r="H24" s="281"/>
      <c r="I24" s="252"/>
      <c r="J24" s="252"/>
      <c r="K24" s="270"/>
    </row>
    <row r="25" spans="1:11" x14ac:dyDescent="0.2">
      <c r="A25" s="233" t="s">
        <v>20</v>
      </c>
      <c r="B25" s="252" t="s">
        <v>292</v>
      </c>
      <c r="C25" s="252" t="s">
        <v>266</v>
      </c>
      <c r="D25" s="249" t="s">
        <v>275</v>
      </c>
      <c r="E25" s="250" t="s">
        <v>293</v>
      </c>
      <c r="F25" s="251" t="s">
        <v>236</v>
      </c>
      <c r="G25" s="281" t="s">
        <v>238</v>
      </c>
      <c r="H25" s="281"/>
      <c r="I25" s="252"/>
      <c r="J25" s="252"/>
      <c r="K25" s="270"/>
    </row>
    <row r="26" spans="1:11" x14ac:dyDescent="0.2">
      <c r="A26" s="233" t="s">
        <v>21</v>
      </c>
      <c r="B26" s="252" t="s">
        <v>295</v>
      </c>
      <c r="C26" s="252" t="s">
        <v>296</v>
      </c>
      <c r="D26" s="249" t="s">
        <v>297</v>
      </c>
      <c r="E26" s="250" t="s">
        <v>293</v>
      </c>
      <c r="F26" s="251" t="s">
        <v>236</v>
      </c>
      <c r="G26" s="281" t="s">
        <v>238</v>
      </c>
      <c r="H26" s="281"/>
      <c r="I26" s="252"/>
      <c r="J26" s="252"/>
      <c r="K26" s="270"/>
    </row>
    <row r="27" spans="1:11" x14ac:dyDescent="0.2">
      <c r="A27" s="233" t="s">
        <v>22</v>
      </c>
      <c r="B27" s="252" t="s">
        <v>299</v>
      </c>
      <c r="C27" s="252" t="s">
        <v>300</v>
      </c>
      <c r="D27" s="249" t="s">
        <v>301</v>
      </c>
      <c r="E27" s="250" t="s">
        <v>234</v>
      </c>
      <c r="F27" s="251" t="s">
        <v>236</v>
      </c>
      <c r="G27" s="281" t="s">
        <v>238</v>
      </c>
      <c r="H27" s="281"/>
      <c r="I27" s="281"/>
      <c r="J27" s="252"/>
      <c r="K27" s="270"/>
    </row>
    <row r="28" spans="1:11" x14ac:dyDescent="0.2">
      <c r="A28" s="233" t="s">
        <v>23</v>
      </c>
      <c r="B28" s="252" t="s">
        <v>302</v>
      </c>
      <c r="C28" s="252" t="s">
        <v>303</v>
      </c>
      <c r="D28" s="249" t="s">
        <v>304</v>
      </c>
      <c r="E28" s="250" t="s">
        <v>262</v>
      </c>
      <c r="F28" s="251" t="s">
        <v>236</v>
      </c>
      <c r="G28" s="281" t="s">
        <v>238</v>
      </c>
      <c r="H28" s="281"/>
      <c r="I28" s="252"/>
      <c r="J28" s="252"/>
      <c r="K28" s="268"/>
    </row>
    <row r="29" spans="1:11" x14ac:dyDescent="0.2">
      <c r="A29" s="233" t="s">
        <v>24</v>
      </c>
      <c r="B29" s="252" t="s">
        <v>305</v>
      </c>
      <c r="C29" s="252" t="s">
        <v>306</v>
      </c>
      <c r="D29" s="249" t="s">
        <v>307</v>
      </c>
      <c r="E29" s="250" t="s">
        <v>308</v>
      </c>
      <c r="F29" s="251" t="s">
        <v>236</v>
      </c>
      <c r="G29" s="281" t="s">
        <v>238</v>
      </c>
      <c r="H29" s="281" t="s">
        <v>309</v>
      </c>
      <c r="I29" s="281"/>
      <c r="J29" s="252"/>
      <c r="K29" s="268"/>
    </row>
    <row r="30" spans="1:11" x14ac:dyDescent="0.2">
      <c r="A30" s="233" t="s">
        <v>25</v>
      </c>
      <c r="B30" s="252" t="s">
        <v>311</v>
      </c>
      <c r="C30" s="248" t="s">
        <v>312</v>
      </c>
      <c r="D30" s="249" t="s">
        <v>313</v>
      </c>
      <c r="E30" s="250" t="s">
        <v>230</v>
      </c>
      <c r="F30" s="251" t="s">
        <v>236</v>
      </c>
      <c r="G30" s="281" t="s">
        <v>238</v>
      </c>
      <c r="H30" s="281" t="s">
        <v>314</v>
      </c>
      <c r="I30" s="281"/>
      <c r="J30" s="252"/>
      <c r="K30" s="268"/>
    </row>
    <row r="31" spans="1:11" x14ac:dyDescent="0.2">
      <c r="A31" s="233" t="s">
        <v>26</v>
      </c>
      <c r="B31" s="252" t="s">
        <v>315</v>
      </c>
      <c r="C31" s="252" t="s">
        <v>316</v>
      </c>
      <c r="D31" s="249" t="s">
        <v>317</v>
      </c>
      <c r="E31" s="250" t="s">
        <v>318</v>
      </c>
      <c r="F31" s="251" t="s">
        <v>237</v>
      </c>
      <c r="G31" s="281" t="s">
        <v>238</v>
      </c>
      <c r="H31" s="281" t="s">
        <v>319</v>
      </c>
      <c r="I31" s="281"/>
      <c r="J31" s="252"/>
      <c r="K31" s="268"/>
    </row>
    <row r="32" spans="1:11" x14ac:dyDescent="0.2">
      <c r="A32" s="233" t="s">
        <v>27</v>
      </c>
      <c r="B32" s="252" t="s">
        <v>321</v>
      </c>
      <c r="C32" s="252" t="s">
        <v>322</v>
      </c>
      <c r="D32" s="249" t="s">
        <v>262</v>
      </c>
      <c r="E32" s="250" t="s">
        <v>257</v>
      </c>
      <c r="F32" s="251" t="s">
        <v>237</v>
      </c>
      <c r="G32" s="281" t="s">
        <v>238</v>
      </c>
      <c r="H32" s="281"/>
      <c r="I32" s="252"/>
      <c r="J32" s="252"/>
      <c r="K32" s="268"/>
    </row>
    <row r="33" spans="1:11" x14ac:dyDescent="0.2">
      <c r="A33" s="233" t="s">
        <v>28</v>
      </c>
      <c r="B33" s="252" t="s">
        <v>324</v>
      </c>
      <c r="C33" s="252" t="s">
        <v>279</v>
      </c>
      <c r="D33" s="249" t="s">
        <v>234</v>
      </c>
      <c r="E33" s="250" t="s">
        <v>242</v>
      </c>
      <c r="F33" s="251" t="s">
        <v>236</v>
      </c>
      <c r="G33" s="281" t="s">
        <v>238</v>
      </c>
      <c r="H33" s="281"/>
      <c r="I33" s="252"/>
      <c r="J33" s="252"/>
      <c r="K33" s="268"/>
    </row>
    <row r="34" spans="1:11" x14ac:dyDescent="0.2">
      <c r="A34" s="247" t="s">
        <v>29</v>
      </c>
      <c r="B34" s="254" t="s">
        <v>327</v>
      </c>
      <c r="C34" s="255" t="s">
        <v>229</v>
      </c>
      <c r="D34" s="256" t="s">
        <v>267</v>
      </c>
      <c r="E34" s="257" t="s">
        <v>262</v>
      </c>
      <c r="F34" s="258" t="s">
        <v>236</v>
      </c>
      <c r="G34" s="281" t="s">
        <v>238</v>
      </c>
      <c r="H34" s="281"/>
      <c r="I34" s="252"/>
      <c r="J34" s="252"/>
      <c r="K34" s="268"/>
    </row>
    <row r="35" spans="1:11" x14ac:dyDescent="0.2">
      <c r="A35" s="247" t="s">
        <v>217</v>
      </c>
      <c r="B35" s="254" t="s">
        <v>328</v>
      </c>
      <c r="C35" s="255" t="s">
        <v>329</v>
      </c>
      <c r="D35" s="256" t="s">
        <v>241</v>
      </c>
      <c r="E35" s="257" t="s">
        <v>262</v>
      </c>
      <c r="F35" s="258" t="s">
        <v>237</v>
      </c>
      <c r="G35" s="281" t="s">
        <v>238</v>
      </c>
      <c r="H35" s="281"/>
      <c r="I35" s="252"/>
      <c r="J35" s="252"/>
      <c r="K35" s="268"/>
    </row>
    <row r="36" spans="1:11" x14ac:dyDescent="0.2">
      <c r="A36" s="273" t="s">
        <v>218</v>
      </c>
      <c r="B36" s="274" t="s">
        <v>330</v>
      </c>
      <c r="C36" s="275" t="s">
        <v>331</v>
      </c>
      <c r="D36" s="276" t="s">
        <v>285</v>
      </c>
      <c r="E36" s="277" t="s">
        <v>267</v>
      </c>
      <c r="F36" s="278" t="s">
        <v>236</v>
      </c>
      <c r="G36" s="281" t="s">
        <v>238</v>
      </c>
      <c r="H36" s="281"/>
      <c r="I36" s="252"/>
      <c r="J36" s="279"/>
      <c r="K36" s="280"/>
    </row>
    <row r="37" spans="1:11" ht="13.5" thickBot="1" x14ac:dyDescent="0.25">
      <c r="A37" s="259" t="s">
        <v>222</v>
      </c>
      <c r="B37" s="260" t="s">
        <v>333</v>
      </c>
      <c r="C37" s="261" t="s">
        <v>334</v>
      </c>
      <c r="D37" s="262" t="s">
        <v>335</v>
      </c>
      <c r="E37" s="263" t="s">
        <v>336</v>
      </c>
      <c r="F37" s="264" t="s">
        <v>236</v>
      </c>
      <c r="G37" s="301" t="s">
        <v>238</v>
      </c>
      <c r="H37" s="302" t="s">
        <v>337</v>
      </c>
      <c r="I37" s="302"/>
      <c r="J37" s="302"/>
      <c r="K37" s="271"/>
    </row>
    <row r="38" spans="1:11" s="90" customFormat="1" x14ac:dyDescent="0.2">
      <c r="A38" s="234"/>
      <c r="B38" s="224"/>
      <c r="C38" s="225"/>
      <c r="D38" s="225"/>
      <c r="E38" s="225"/>
      <c r="F38" s="225"/>
      <c r="G38" s="225"/>
      <c r="H38" s="225"/>
      <c r="I38" s="225"/>
      <c r="J38" s="226"/>
      <c r="K38" s="226"/>
    </row>
    <row r="39" spans="1:11" x14ac:dyDescent="0.2">
      <c r="A39" s="235"/>
      <c r="B39" s="230" t="s">
        <v>205</v>
      </c>
      <c r="C39" s="230"/>
      <c r="D39" s="227"/>
      <c r="E39" s="227"/>
      <c r="F39" s="227"/>
      <c r="G39" s="227"/>
      <c r="H39" s="227"/>
      <c r="I39" s="227"/>
      <c r="J39" s="228"/>
      <c r="K39" s="228"/>
    </row>
    <row r="40" spans="1:11" x14ac:dyDescent="0.2">
      <c r="A40" s="236"/>
      <c r="B40" s="216"/>
      <c r="C40" s="216"/>
      <c r="D40" s="229"/>
      <c r="E40" s="229"/>
      <c r="F40" s="231"/>
      <c r="G40" s="227"/>
      <c r="H40" s="227"/>
      <c r="I40" s="227"/>
      <c r="J40" s="228"/>
      <c r="K40" s="228"/>
    </row>
    <row r="41" spans="1:11" ht="15" x14ac:dyDescent="0.25">
      <c r="A41" s="236"/>
      <c r="B41" s="223" t="s">
        <v>212</v>
      </c>
      <c r="C41" s="223"/>
      <c r="D41" s="189"/>
      <c r="E41" s="189"/>
      <c r="F41" s="217"/>
      <c r="G41" s="20"/>
      <c r="H41" s="20"/>
      <c r="I41" s="20"/>
    </row>
    <row r="42" spans="1:11" ht="15" x14ac:dyDescent="0.25">
      <c r="A42" s="237"/>
      <c r="B42" s="90"/>
      <c r="C42" s="223"/>
      <c r="D42" s="223"/>
      <c r="E42" s="223"/>
      <c r="F42" s="90"/>
    </row>
  </sheetData>
  <mergeCells count="6">
    <mergeCell ref="J5:J6"/>
    <mergeCell ref="K5:K6"/>
    <mergeCell ref="F5:F6"/>
    <mergeCell ref="G5:G6"/>
    <mergeCell ref="H5:H6"/>
    <mergeCell ref="I5:I6"/>
  </mergeCells>
  <dataValidations count="1">
    <dataValidation type="list" allowBlank="1" showInputMessage="1" showErrorMessage="1" sqref="H3:I3 F3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2016-12-11T08:29:15Z</cp:lastPrinted>
  <dcterms:created xsi:type="dcterms:W3CDTF">2000-04-14T20:13:32Z</dcterms:created>
  <dcterms:modified xsi:type="dcterms:W3CDTF">2018-01-01T10:12:08Z</dcterms:modified>
</cp:coreProperties>
</file>