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 activeTab="3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  <sheet name="Erdbodentem." sheetId="9" r:id="rId6"/>
  </sheets>
  <externalReferences>
    <externalReference r:id="rId7"/>
  </externalReferences>
  <definedNames>
    <definedName name="_xlnm.Print_Area" localSheetId="1">Kurztabelle!$A$1:$W$5</definedName>
    <definedName name="_xlnm.Print_Area" localSheetId="2">Sichtst.!$A$1:$J$46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Kurztabelle!$A$1:$W$54</definedName>
    <definedName name="Z_CD48B3E6_EBC6_4457_ACCF_4221FA98FC69_.wvu.PrintArea" localSheetId="2" hidden="1">Sichtst.!$A$1:$J$46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P29" i="2" l="1"/>
  <c r="P17" i="2"/>
  <c r="P44" i="2"/>
  <c r="O51" i="2" l="1"/>
  <c r="P42" i="2" l="1"/>
  <c r="B57" i="1"/>
  <c r="C57" i="1" l="1"/>
  <c r="B33" i="7" l="1"/>
  <c r="C33" i="7"/>
  <c r="D33" i="7"/>
  <c r="H33" i="7"/>
  <c r="I33" i="7"/>
  <c r="E57" i="1" l="1"/>
  <c r="N38" i="4" l="1"/>
  <c r="O38" i="4" s="1"/>
  <c r="R38" i="4" l="1"/>
  <c r="P38" i="4"/>
  <c r="Q38" i="4"/>
  <c r="B42" i="2"/>
  <c r="F27" i="1" l="1"/>
  <c r="L57" i="1" l="1"/>
  <c r="F57" i="1"/>
  <c r="B40" i="4" l="1"/>
  <c r="D40" i="4" l="1"/>
  <c r="O44" i="2" l="1"/>
  <c r="N44" i="2"/>
  <c r="M44" i="2"/>
  <c r="H44" i="2"/>
  <c r="G44" i="2"/>
  <c r="C44" i="2"/>
  <c r="D44" i="2"/>
  <c r="E44" i="2"/>
  <c r="B44" i="2"/>
  <c r="D48" i="2" s="1"/>
  <c r="V42" i="2"/>
  <c r="N42" i="2"/>
  <c r="O42" i="2"/>
  <c r="M42" i="2"/>
  <c r="H42" i="2"/>
  <c r="G42" i="2"/>
  <c r="C42" i="2"/>
  <c r="D42" i="2"/>
  <c r="E42" i="2"/>
  <c r="S41" i="2"/>
  <c r="T41" i="2"/>
  <c r="U41" i="2"/>
  <c r="R41" i="2"/>
  <c r="P41" i="2"/>
  <c r="O41" i="2"/>
  <c r="M41" i="2"/>
  <c r="N41" i="2"/>
  <c r="L41" i="2"/>
  <c r="I41" i="2"/>
  <c r="H41" i="2"/>
  <c r="G41" i="2"/>
  <c r="C41" i="2"/>
  <c r="D41" i="2"/>
  <c r="E41" i="2"/>
  <c r="B41" i="2"/>
  <c r="C8" i="8" l="1"/>
  <c r="D27" i="1" l="1"/>
  <c r="K27" i="1"/>
  <c r="V29" i="2" l="1"/>
  <c r="N29" i="2"/>
  <c r="O29" i="2"/>
  <c r="M29" i="2"/>
  <c r="C29" i="2"/>
  <c r="D29" i="2"/>
  <c r="E29" i="2"/>
  <c r="F29" i="2"/>
  <c r="G29" i="2"/>
  <c r="H29" i="2"/>
  <c r="B29" i="2"/>
  <c r="S28" i="2"/>
  <c r="T28" i="2"/>
  <c r="U28" i="2"/>
  <c r="R28" i="2"/>
  <c r="P28" i="2"/>
  <c r="M28" i="2"/>
  <c r="N28" i="2"/>
  <c r="O28" i="2"/>
  <c r="L28" i="2"/>
  <c r="L29" i="2" s="1"/>
  <c r="I28" i="2"/>
  <c r="I29" i="2" s="1"/>
  <c r="H28" i="2"/>
  <c r="C28" i="2"/>
  <c r="D28" i="2"/>
  <c r="E28" i="2"/>
  <c r="B28" i="2"/>
  <c r="P16" i="2"/>
  <c r="V17" i="2" l="1"/>
  <c r="V44" i="2" s="1"/>
  <c r="N17" i="2"/>
  <c r="O17" i="2"/>
  <c r="M17" i="2"/>
  <c r="C17" i="2"/>
  <c r="D17" i="2"/>
  <c r="E17" i="2"/>
  <c r="G17" i="2"/>
  <c r="H17" i="2"/>
  <c r="B17" i="2"/>
  <c r="S16" i="2"/>
  <c r="T16" i="2"/>
  <c r="U16" i="2"/>
  <c r="R16" i="2"/>
  <c r="M16" i="2"/>
  <c r="N16" i="2"/>
  <c r="O16" i="2"/>
  <c r="L16" i="2"/>
  <c r="L17" i="2" s="1"/>
  <c r="H16" i="2"/>
  <c r="I16" i="2"/>
  <c r="I17" i="2" s="1"/>
  <c r="C16" i="2"/>
  <c r="D16" i="2"/>
  <c r="E16" i="2"/>
  <c r="B16" i="2"/>
  <c r="M27" i="1" l="1"/>
  <c r="D57" i="1" l="1"/>
  <c r="AC17" i="2" l="1"/>
  <c r="AE24" i="2"/>
  <c r="N39" i="4" l="1"/>
  <c r="O39" i="4" s="1"/>
  <c r="P39" i="4" l="1"/>
  <c r="Q39" i="4"/>
  <c r="R39" i="4" l="1"/>
  <c r="E40" i="4"/>
  <c r="F40" i="4"/>
  <c r="G40" i="4"/>
  <c r="E43" i="4" s="1"/>
  <c r="H40" i="4"/>
  <c r="M43" i="2" l="1"/>
  <c r="K57" i="1" l="1"/>
  <c r="C7" i="8" l="1"/>
  <c r="N37" i="4"/>
  <c r="P37" i="4" s="1"/>
  <c r="N36" i="4"/>
  <c r="O36" i="4" s="1"/>
  <c r="Q37" i="4" l="1"/>
  <c r="O37" i="4"/>
  <c r="P36" i="4"/>
  <c r="Q36" i="4"/>
  <c r="R36" i="4" l="1"/>
  <c r="R37" i="4"/>
  <c r="E43" i="2" l="1"/>
  <c r="L27" i="1" l="1"/>
  <c r="E27" i="1" l="1"/>
  <c r="D10" i="8" l="1"/>
  <c r="D9" i="8"/>
  <c r="D7" i="8"/>
  <c r="E7" i="8" s="1"/>
  <c r="AA7" i="2"/>
  <c r="AB7" i="2"/>
  <c r="AC7" i="2"/>
  <c r="AE7" i="2"/>
  <c r="AF7" i="2"/>
  <c r="AG7" i="2"/>
  <c r="AH7" i="2"/>
  <c r="AA8" i="2"/>
  <c r="AB8" i="2"/>
  <c r="AC8" i="2"/>
  <c r="AE8" i="2"/>
  <c r="AF8" i="2"/>
  <c r="AG8" i="2"/>
  <c r="AH8" i="2"/>
  <c r="AA9" i="2"/>
  <c r="AB9" i="2"/>
  <c r="AC9" i="2"/>
  <c r="AE9" i="2"/>
  <c r="AF9" i="2"/>
  <c r="AG9" i="2"/>
  <c r="AH9" i="2"/>
  <c r="AA12" i="2"/>
  <c r="AB12" i="2"/>
  <c r="AE12" i="2"/>
  <c r="AG12" i="2"/>
  <c r="AA13" i="2"/>
  <c r="AB13" i="2"/>
  <c r="AE13" i="2"/>
  <c r="AG13" i="2"/>
  <c r="AA14" i="2"/>
  <c r="AB14" i="2"/>
  <c r="AE14" i="2"/>
  <c r="AG14" i="2"/>
  <c r="AA17" i="2"/>
  <c r="AB17" i="2"/>
  <c r="AE17" i="2"/>
  <c r="AF17" i="2"/>
  <c r="AG17" i="2"/>
  <c r="AA18" i="2"/>
  <c r="AB18" i="2"/>
  <c r="AC18" i="2"/>
  <c r="AE18" i="2"/>
  <c r="AF18" i="2"/>
  <c r="AG18" i="2"/>
  <c r="AA19" i="2"/>
  <c r="AB19" i="2"/>
  <c r="AC19" i="2"/>
  <c r="AE19" i="2"/>
  <c r="AF19" i="2"/>
  <c r="AG19" i="2"/>
  <c r="AA22" i="2"/>
  <c r="AB22" i="2"/>
  <c r="AC22" i="2"/>
  <c r="AE22" i="2"/>
  <c r="AA24" i="2"/>
  <c r="AB24" i="2"/>
  <c r="AC24" i="2"/>
  <c r="J57" i="1"/>
  <c r="J27" i="1"/>
  <c r="C27" i="1"/>
  <c r="B27" i="1"/>
  <c r="I27" i="1"/>
  <c r="I57" i="1"/>
  <c r="M57" i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I53" i="2" l="1"/>
  <c r="O47" i="2"/>
  <c r="V49" i="2"/>
  <c r="B43" i="2"/>
  <c r="L43" i="2"/>
  <c r="C10" i="8" s="1"/>
  <c r="E10" i="8" s="1"/>
  <c r="P9" i="4"/>
  <c r="Q9" i="4"/>
  <c r="S43" i="2"/>
  <c r="I48" i="2"/>
  <c r="O53" i="2"/>
  <c r="O49" i="2"/>
  <c r="I49" i="2"/>
  <c r="V53" i="2"/>
  <c r="I50" i="2"/>
  <c r="O54" i="2"/>
  <c r="O48" i="2"/>
  <c r="U43" i="2"/>
  <c r="P43" i="2"/>
  <c r="C43" i="2"/>
  <c r="V51" i="2"/>
  <c r="O50" i="2"/>
  <c r="T43" i="2"/>
  <c r="R43" i="2"/>
  <c r="H43" i="2"/>
  <c r="D43" i="2"/>
  <c r="V52" i="2"/>
  <c r="C6" i="8"/>
  <c r="I43" i="2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N43" i="2"/>
  <c r="C49" i="2" l="1"/>
  <c r="C9" i="8"/>
  <c r="E9" i="8" s="1"/>
  <c r="R9" i="4"/>
  <c r="C50" i="2"/>
  <c r="C52" i="2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11" i="4" l="1"/>
  <c r="C13" i="4"/>
  <c r="C17" i="4"/>
  <c r="C33" i="4"/>
  <c r="C10" i="4"/>
  <c r="C12" i="4"/>
  <c r="C16" i="4"/>
  <c r="C18" i="4"/>
  <c r="C20" i="4"/>
  <c r="C22" i="4"/>
  <c r="C40" i="4" l="1"/>
  <c r="E42" i="4" s="1"/>
</calcChain>
</file>

<file path=xl/sharedStrings.xml><?xml version="1.0" encoding="utf-8"?>
<sst xmlns="http://schemas.openxmlformats.org/spreadsheetml/2006/main" count="815" uniqueCount="294">
  <si>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</si>
  <si>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</si>
  <si>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</si>
  <si>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</si>
  <si>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</si>
  <si>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</si>
  <si>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</si>
  <si>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</si>
  <si>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</si>
  <si>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</si>
  <si>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</si>
  <si>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</si>
  <si>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</si>
  <si>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</si>
  <si>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</si>
  <si>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</si>
  <si>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</si>
  <si>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</si>
  <si>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</si>
  <si>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</si>
  <si>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</si>
  <si>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</si>
  <si>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</si>
  <si>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</si>
  <si>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</si>
  <si>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</si>
  <si>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</si>
  <si>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</si>
  <si>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</si>
  <si>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</si>
  <si>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</si>
  <si>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</si>
  <si>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</si>
  <si>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</si>
  <si>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</si>
  <si>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</si>
  <si>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</si>
  <si>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</si>
  <si>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</si>
  <si>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</si>
  <si>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</si>
  <si>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</si>
  <si>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</si>
  <si>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</si>
  <si>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</si>
  <si>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</si>
  <si>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</si>
  <si>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</si>
  <si>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</si>
  <si>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</si>
  <si>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</si>
  <si>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</si>
  <si>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</si>
  <si>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</si>
  <si>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</si>
  <si>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</si>
  <si>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</si>
  <si>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</si>
  <si>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</si>
  <si>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</si>
  <si>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</si>
  <si>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</si>
  <si>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</si>
  <si>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</si>
  <si>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</si>
  <si>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</si>
  <si>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</si>
  <si>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</si>
  <si>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</si>
  <si>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</si>
  <si>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</si>
  <si>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</si>
  <si>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</si>
  <si>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</si>
  <si>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</si>
  <si>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</si>
  <si>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</si>
  <si>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</si>
  <si>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</si>
  <si>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</si>
  <si>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</si>
  <si>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</si>
  <si>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</si>
  <si>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</si>
  <si>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</si>
  <si>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</si>
  <si>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</si>
  <si>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</si>
  <si>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</si>
  <si>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</si>
  <si>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</si>
  <si>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</si>
  <si>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</si>
  <si>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</si>
  <si>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</si>
  <si>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</si>
  <si>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</si>
  <si>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</si>
  <si>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</si>
  <si>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</si>
  <si>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</si>
  <si>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</si>
  <si>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</si>
  <si>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</si>
  <si>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</si>
  <si>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</si>
  <si>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 xml:space="preserve"> -</t>
  </si>
  <si>
    <t>Su.</t>
  </si>
  <si>
    <t>Anzahl der Nebeltage                  :</t>
  </si>
  <si>
    <t>Anzahl der Tage Sicht &gt;= 50 km :</t>
  </si>
  <si>
    <t>Mittel</t>
  </si>
  <si>
    <t>*</t>
  </si>
  <si>
    <t>Stunde</t>
  </si>
  <si>
    <t>Wind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</si>
  <si>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</si>
  <si>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</si>
  <si>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</si>
  <si>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</si>
  <si>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</si>
  <si>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</si>
  <si>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</si>
  <si>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</si>
  <si>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</si>
  <si>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</si>
  <si>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</si>
  <si>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</si>
  <si>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</si>
  <si>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</si>
  <si>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</si>
  <si>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</si>
  <si>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</si>
  <si>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</si>
  <si>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</si>
  <si>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</si>
  <si>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</si>
  <si>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</si>
  <si>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</si>
  <si>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</si>
  <si>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</si>
  <si>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</si>
  <si>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</si>
  <si>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</si>
  <si>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</si>
  <si>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</si>
  <si>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</si>
  <si>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</si>
  <si>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</si>
  <si>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</si>
  <si>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</si>
  <si>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</si>
  <si>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</si>
  <si>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</si>
  <si>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</si>
  <si>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</si>
  <si>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</si>
  <si>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</si>
  <si>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</si>
  <si>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</si>
  <si>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</si>
  <si>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</si>
  <si>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</si>
  <si>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</si>
  <si>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</si>
  <si>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</si>
  <si>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</si>
  <si>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Bft</t>
  </si>
  <si>
    <t>Sommertag</t>
  </si>
  <si>
    <t>Tropentag/Hitzetag</t>
  </si>
  <si>
    <t>Eistag</t>
  </si>
  <si>
    <t>Frosttag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</si>
  <si>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</si>
  <si>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</si>
  <si>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</si>
  <si>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</si>
  <si>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</si>
  <si>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</si>
  <si>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</si>
  <si>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</si>
  <si>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</si>
  <si>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</si>
  <si>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</si>
  <si>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</si>
  <si>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</si>
  <si>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</si>
  <si>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</si>
  <si>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</si>
  <si>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</si>
  <si>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(213 m ü. NHN)</t>
  </si>
  <si>
    <t>Wetterstation: Köttewitz</t>
  </si>
  <si>
    <t xml:space="preserve">langj.  Mittel </t>
  </si>
  <si>
    <t>29.</t>
  </si>
  <si>
    <t>30.</t>
  </si>
  <si>
    <t>Sonnenscheindauer (Std.)*:</t>
  </si>
  <si>
    <t>Diese Werte entsprechend annähernd 100 % (Normalwert Köttewitz). Nach 10 Jahren erfolgt die Umstellung des Prozentsatzes nach der örtlichen Aufzeichnung.</t>
  </si>
  <si>
    <t xml:space="preserve">Summe </t>
  </si>
  <si>
    <t>Gewitter</t>
  </si>
  <si>
    <t>Erdbodentemperatur</t>
  </si>
  <si>
    <t>7 Uhr</t>
  </si>
  <si>
    <t>12 Uh</t>
  </si>
  <si>
    <t>13 Uhr</t>
  </si>
  <si>
    <t>20 Uhr</t>
  </si>
  <si>
    <t>8 Uhr</t>
  </si>
  <si>
    <t>XXX,</t>
  </si>
  <si>
    <t>Temperatur - 10 cm/Temperatur - 20 cm/Temperatur -50 cm</t>
  </si>
  <si>
    <t>Polartag</t>
  </si>
  <si>
    <t>Tropennacht</t>
  </si>
  <si>
    <t>Tage mit Bft 6 /8 eigentlich in 10 min. - Mittel</t>
  </si>
  <si>
    <t>31.</t>
  </si>
  <si>
    <t>Unter "Tage mit" sind die Angaben Bft 6 &amp; Bft 8 nicht 10 min. - Mittel sonder 2,5 s - Werte.</t>
  </si>
  <si>
    <t>Wenn ein Wert auch mit einem 10 min. - Wert erreicht wird, erfolgt eine rote Markierung.</t>
  </si>
  <si>
    <t>Dies gilt rückwirkend auf November 2012.</t>
  </si>
  <si>
    <t>Januar 2014</t>
  </si>
  <si>
    <t>Januar</t>
  </si>
  <si>
    <t>0,4 °C/0,5 °C/4,3 °C</t>
  </si>
  <si>
    <t>Wz</t>
  </si>
  <si>
    <t>T Gerhard</t>
  </si>
  <si>
    <t>.</t>
  </si>
  <si>
    <t>0,2 °C/0,4 °C/4,0 °C</t>
  </si>
  <si>
    <t>n</t>
  </si>
  <si>
    <t>0,5 °C/1,2 °C/4,1 °C</t>
  </si>
  <si>
    <t>t</t>
  </si>
  <si>
    <t>T Anne</t>
  </si>
  <si>
    <t>0,8 °C/1,2 °C/3,6 °C</t>
  </si>
  <si>
    <t>1,1 °C/1,4 °C/3,7 °C</t>
  </si>
  <si>
    <t>R</t>
  </si>
  <si>
    <t>*Die Wetterstation kann, durch geographische Hindernisse, nicht die maximal mögliche Sonnenscheindauer aufzeichnen. Es gilt ein Übergangsprozentsatz von: Dez 30 %; Okt/Nov &amp; Jan/Feb 40 %; Mär 65 %; Apr &amp; Sep 80 %; Mai - August 90 %.</t>
  </si>
  <si>
    <t>2,8 °C/2,2 °C/3,6 °C</t>
  </si>
  <si>
    <t>3,4 °C/3,9 °C/4,4 °C</t>
  </si>
  <si>
    <t>T Balda</t>
  </si>
  <si>
    <t>1,4 °C/3,0 °C/4,4 °C</t>
  </si>
  <si>
    <t>3,0 °C/2,5 °C/4,4 °C</t>
  </si>
  <si>
    <t>T Christiane</t>
  </si>
  <si>
    <t>3,5 °C/3,5 °C/4,5 °C</t>
  </si>
  <si>
    <t>4,3 °C/3,8 °C/5,1 °C</t>
  </si>
  <si>
    <t>SWz</t>
  </si>
  <si>
    <t>T Dagmar</t>
  </si>
  <si>
    <t>5,4 °C/4,8 °C/5,4 °C</t>
  </si>
  <si>
    <t>2,3 °C/3,1 °C/5,4 °C</t>
  </si>
  <si>
    <t>3,8 °C/4,6 °C/5,5 °C</t>
  </si>
  <si>
    <t>Singvögel werden aktiv.</t>
  </si>
  <si>
    <t>2,6 °C/2,8 °C/5,4 °C</t>
  </si>
  <si>
    <t>1,8 °C/2,7 °C/5,1 °C</t>
  </si>
  <si>
    <t>1,0 °C/1,8 °C/4,7 °C</t>
  </si>
  <si>
    <t>2,0 °C/2,0 °C/4,4 °C</t>
  </si>
  <si>
    <t>T Gudrun</t>
  </si>
  <si>
    <t>R;S</t>
  </si>
  <si>
    <t>Von 18:10 Uhr - 23:59 Uhr starker Dunst. Von 17:40 Uhr - 18:09 Uhr mäßiger Dunst. Von 16:20 Uhr - 17:39 Uhr leichter Dunst.</t>
  </si>
  <si>
    <t>Von 09:00 Uhr - 09:39 Uhr mäßiger Nebel. Von 08:10 Uhr - 08:59 Uhr; 09:40 Uhr - 13:39 Uhr leichter Nebel. Von 00:00 Uhr  - 08:09 Uhr starker Dunst.</t>
  </si>
  <si>
    <t>0,5 °C/2,2 °C/4,5 °C</t>
  </si>
  <si>
    <t>T Helga</t>
  </si>
  <si>
    <t>TrW</t>
  </si>
  <si>
    <t>1,8 °C/2,2 °C/4,6 °C</t>
  </si>
  <si>
    <t>U</t>
  </si>
  <si>
    <t>SEz</t>
  </si>
  <si>
    <t>T Ilona</t>
  </si>
  <si>
    <t>Von 21:40 Uhr - 23:59 Uhr starker Dunst. Von 06:00 Uhr - 17:59 Uhr; 21:00 Uhr - 21:39 Uhr mäßiger Dunst. Von 01:30 Uhr - 05:59 Uhr; 18:00 Uhr - 20 :59 Uhr leichter Dunst. Ww 56</t>
  </si>
  <si>
    <t>1,6 °C/1,8 °C/5,0 °C</t>
  </si>
  <si>
    <t>1,4 °C/2,1 °C/4,5 °C</t>
  </si>
  <si>
    <t>S;R</t>
  </si>
  <si>
    <t>Von 00:00 Uhr - 01:59 Uhr strarker Dunst. Von 02:00 Uhr - 13:49 Uhr mäßiger Dunst. Von 13:50 Uhr - 23:59 Uhr leichter Dunst.</t>
  </si>
  <si>
    <t>1,1 °C/1,8 °C/4,5 °C</t>
  </si>
  <si>
    <t xml:space="preserve">S </t>
  </si>
  <si>
    <t>1,4 °C/1,8 °C/4,4 °C</t>
  </si>
  <si>
    <t>HFa</t>
  </si>
  <si>
    <t>H Benjamin</t>
  </si>
  <si>
    <t>Von 02:00 Uhr - 10:39 Uhr mäßiger Dunst.Von 00:00 Uhr - 01:59 Uhr; 10:40 Uhr - 23:59 Uhr leichter Dunst.</t>
  </si>
  <si>
    <t>S</t>
  </si>
  <si>
    <t>1,3 °C/1,6 °C/4,3 °C</t>
  </si>
  <si>
    <t xml:space="preserve">Von 00:00 Uhr - 10:39 Uhr; 20:50 Uhr - 23:59 Uhr leichter Dunst. </t>
  </si>
  <si>
    <t>Von 00:00 Uhr - 13:49 Uhr; 19:30 Uhr - 23:59 Uhr leichter Dunst.</t>
  </si>
  <si>
    <t>0,4 °C/1,1 °C/3,5 °C</t>
  </si>
  <si>
    <t>0,6 °C/1,4 °C/3,7°C</t>
  </si>
  <si>
    <t>Von 00:00 Uhr - 09:29 Uhr leichter Dunst.</t>
  </si>
  <si>
    <t>- 0,2 °C/0,9 °C/3,5 °C</t>
  </si>
  <si>
    <t>-0,2 °C/0,7 °C/3,5 °C</t>
  </si>
  <si>
    <t>HFz</t>
  </si>
  <si>
    <t>Frosteindring-</t>
  </si>
  <si>
    <r>
      <t xml:space="preserve">tiefe </t>
    </r>
    <r>
      <rPr>
        <sz val="10"/>
        <rFont val="Calibri"/>
        <family val="2"/>
      </rPr>
      <t>≥ - 10 cm</t>
    </r>
  </si>
  <si>
    <t>- 12 cm</t>
  </si>
  <si>
    <t>- 0,3 °C/0,5 °C/3,3 °C</t>
  </si>
  <si>
    <t>-0,1 °C/0,4 °C/3,3 °C</t>
  </si>
  <si>
    <t>- 13 cm</t>
  </si>
  <si>
    <t>- 0,3 °C/0,4 °C/3,3 °C</t>
  </si>
  <si>
    <t>T Jenna</t>
  </si>
  <si>
    <t>- 15 cm</t>
  </si>
  <si>
    <t>- 0,2 °C/0,2 °C/3,1 °C</t>
  </si>
  <si>
    <t>- 0,1 °C/0,3 °C/3,1 °C</t>
  </si>
  <si>
    <t>- 0,1 °C/0,3 °C3,1 °C</t>
  </si>
  <si>
    <t>Von 05:00 Uhr - 15:19 Uhr leichter Dunst.</t>
  </si>
  <si>
    <t>0,3 °C/0,3 °C/3,1 °C</t>
  </si>
  <si>
    <t>- 0,1 °C/0,4 °C/3,1 °C</t>
  </si>
  <si>
    <t>D</t>
  </si>
  <si>
    <t>Sz</t>
  </si>
  <si>
    <t>T Mayla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</si>
</sst>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7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6"/>
      <name val="Cambria"/>
      <family val="1"/>
      <scheme val="major"/>
    </font>
    <font>
      <u/>
      <sz val="8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u/>
      <sz val="8"/>
      <name val="Calibri"/>
      <family val="2"/>
      <scheme val="minor"/>
    </font>
    <font>
      <sz val="10"/>
      <name val="Calibri"/>
      <family val="2"/>
    </font>
    <font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/>
    <xf numFmtId="0" fontId="9" fillId="0" borderId="21" xfId="0" applyFont="1" applyFill="1" applyBorder="1"/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3" fillId="0" borderId="4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Continuous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hidden="1"/>
    </xf>
    <xf numFmtId="164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1" fontId="9" fillId="0" borderId="4" xfId="0" applyNumberFormat="1" applyFont="1" applyFill="1" applyBorder="1" applyAlignment="1" applyProtection="1">
      <alignment horizontal="center"/>
      <protection hidden="1"/>
    </xf>
    <xf numFmtId="164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/>
    <xf numFmtId="0" fontId="21" fillId="5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5" borderId="24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/>
    <xf numFmtId="0" fontId="22" fillId="5" borderId="28" xfId="0" applyFont="1" applyFill="1" applyBorder="1"/>
    <xf numFmtId="164" fontId="22" fillId="5" borderId="29" xfId="0" applyNumberFormat="1" applyFont="1" applyFill="1" applyBorder="1" applyAlignment="1">
      <alignment horizontal="center"/>
    </xf>
    <xf numFmtId="0" fontId="23" fillId="5" borderId="30" xfId="0" applyFont="1" applyFill="1" applyBorder="1"/>
    <xf numFmtId="164" fontId="23" fillId="5" borderId="31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 hidden="1"/>
    </xf>
    <xf numFmtId="164" fontId="9" fillId="0" borderId="14" xfId="0" applyNumberFormat="1" applyFont="1" applyFill="1" applyBorder="1" applyAlignment="1" applyProtection="1">
      <alignment horizontal="center"/>
      <protection hidden="1"/>
    </xf>
    <xf numFmtId="164" fontId="9" fillId="0" borderId="20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1" fontId="9" fillId="0" borderId="3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15" fillId="0" borderId="0" xfId="0" applyFont="1" applyAlignment="1">
      <alignment horizontal="left"/>
    </xf>
    <xf numFmtId="0" fontId="9" fillId="2" borderId="1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9" fillId="2" borderId="3" xfId="0" applyFont="1" applyFill="1" applyBorder="1"/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3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2" borderId="7" xfId="0" applyFont="1" applyFill="1" applyBorder="1"/>
    <xf numFmtId="0" fontId="8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2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6" fillId="2" borderId="4" xfId="0" applyFont="1" applyFill="1" applyBorder="1"/>
    <xf numFmtId="0" fontId="26" fillId="4" borderId="9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/>
    <xf numFmtId="0" fontId="8" fillId="2" borderId="12" xfId="0" applyFont="1" applyFill="1" applyBorder="1"/>
    <xf numFmtId="0" fontId="8" fillId="4" borderId="15" xfId="0" applyFont="1" applyFill="1" applyBorder="1" applyProtection="1">
      <protection hidden="1"/>
    </xf>
    <xf numFmtId="0" fontId="11" fillId="2" borderId="13" xfId="0" applyFont="1" applyFill="1" applyBorder="1"/>
    <xf numFmtId="0" fontId="8" fillId="2" borderId="14" xfId="0" applyFont="1" applyFill="1" applyBorder="1"/>
    <xf numFmtId="0" fontId="8" fillId="4" borderId="16" xfId="0" applyFont="1" applyFill="1" applyBorder="1" applyProtection="1"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Border="1" applyAlignment="1">
      <alignment horizontal="center"/>
    </xf>
    <xf numFmtId="20" fontId="8" fillId="3" borderId="8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64" fontId="9" fillId="6" borderId="2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left"/>
    </xf>
    <xf numFmtId="0" fontId="0" fillId="0" borderId="0" xfId="0" applyFill="1"/>
    <xf numFmtId="1" fontId="15" fillId="0" borderId="17" xfId="0" quotePrefix="1" applyNumberFormat="1" applyFont="1" applyBorder="1" applyAlignment="1" applyProtection="1">
      <alignment horizontal="center" vertical="center"/>
      <protection hidden="1"/>
    </xf>
    <xf numFmtId="1" fontId="15" fillId="0" borderId="2" xfId="0" quotePrefix="1" applyNumberFormat="1" applyFont="1" applyBorder="1" applyAlignment="1" applyProtection="1">
      <alignment horizontal="center" vertical="center"/>
      <protection hidden="1"/>
    </xf>
    <xf numFmtId="1" fontId="15" fillId="0" borderId="3" xfId="0" quotePrefix="1" applyNumberFormat="1" applyFont="1" applyBorder="1" applyAlignment="1" applyProtection="1">
      <alignment horizontal="center" vertical="center"/>
      <protection hidden="1"/>
    </xf>
    <xf numFmtId="2" fontId="15" fillId="0" borderId="17" xfId="0" quotePrefix="1" applyNumberFormat="1" applyFont="1" applyBorder="1" applyAlignment="1" applyProtection="1">
      <alignment horizontal="center" vertical="center"/>
      <protection hidden="1"/>
    </xf>
    <xf numFmtId="2" fontId="15" fillId="0" borderId="2" xfId="0" quotePrefix="1" applyNumberFormat="1" applyFont="1" applyBorder="1" applyAlignment="1" applyProtection="1">
      <alignment horizontal="center" vertical="center"/>
      <protection hidden="1"/>
    </xf>
    <xf numFmtId="2" fontId="15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28" fillId="5" borderId="0" xfId="0" applyFont="1" applyFill="1"/>
    <xf numFmtId="164" fontId="29" fillId="0" borderId="2" xfId="0" applyNumberFormat="1" applyFont="1" applyFill="1" applyBorder="1" applyAlignment="1" applyProtection="1">
      <alignment horizontal="center"/>
      <protection hidden="1"/>
    </xf>
    <xf numFmtId="164" fontId="30" fillId="0" borderId="2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/>
    <xf numFmtId="0" fontId="31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Protection="1">
      <protection hidden="1"/>
    </xf>
    <xf numFmtId="0" fontId="9" fillId="2" borderId="37" xfId="0" applyFont="1" applyFill="1" applyBorder="1"/>
    <xf numFmtId="0" fontId="0" fillId="0" borderId="0" xfId="0" applyFont="1" applyFill="1"/>
    <xf numFmtId="0" fontId="9" fillId="2" borderId="2" xfId="0" applyFont="1" applyFill="1" applyBorder="1"/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/>
    <xf numFmtId="0" fontId="26" fillId="4" borderId="48" xfId="0" applyFont="1" applyFill="1" applyBorder="1" applyAlignment="1" applyProtection="1">
      <alignment horizontal="center"/>
      <protection hidden="1"/>
    </xf>
    <xf numFmtId="20" fontId="26" fillId="4" borderId="9" xfId="0" applyNumberFormat="1" applyFont="1" applyFill="1" applyBorder="1" applyAlignment="1" applyProtection="1">
      <alignment horizontal="center"/>
      <protection hidden="1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alignment horizontal="center"/>
      <protection hidden="1"/>
    </xf>
    <xf numFmtId="2" fontId="15" fillId="0" borderId="22" xfId="0" quotePrefix="1" applyNumberFormat="1" applyFont="1" applyBorder="1" applyAlignment="1" applyProtection="1">
      <alignment horizontal="center" vertical="center"/>
      <protection hidden="1"/>
    </xf>
    <xf numFmtId="2" fontId="15" fillId="0" borderId="23" xfId="0" quotePrefix="1" applyNumberFormat="1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9" fillId="2" borderId="49" xfId="0" applyFont="1" applyFill="1" applyBorder="1"/>
    <xf numFmtId="0" fontId="9" fillId="0" borderId="7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hidden="1"/>
    </xf>
    <xf numFmtId="164" fontId="9" fillId="0" borderId="37" xfId="0" applyNumberFormat="1" applyFont="1" applyFill="1" applyBorder="1" applyAlignment="1" applyProtection="1">
      <alignment horizontal="center"/>
      <protection hidden="1"/>
    </xf>
    <xf numFmtId="0" fontId="29" fillId="0" borderId="2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>
      <alignment horizontal="right" vertical="center"/>
    </xf>
    <xf numFmtId="1" fontId="32" fillId="0" borderId="0" xfId="0" applyNumberFormat="1" applyFont="1" applyBorder="1" applyAlignment="1">
      <alignment horizontal="center"/>
    </xf>
    <xf numFmtId="0" fontId="33" fillId="0" borderId="0" xfId="0" applyFont="1" applyFill="1"/>
    <xf numFmtId="164" fontId="34" fillId="0" borderId="2" xfId="0" applyNumberFormat="1" applyFont="1" applyFill="1" applyBorder="1" applyAlignment="1" applyProtection="1">
      <alignment horizontal="center"/>
      <protection hidden="1"/>
    </xf>
    <xf numFmtId="0" fontId="30" fillId="0" borderId="2" xfId="0" applyFont="1" applyFill="1" applyBorder="1" applyAlignment="1" applyProtection="1">
      <alignment horizontal="center"/>
      <protection hidden="1"/>
    </xf>
    <xf numFmtId="0" fontId="15" fillId="0" borderId="54" xfId="0" applyFont="1" applyBorder="1" applyAlignment="1" applyProtection="1">
      <alignment horizontal="center" vertical="center"/>
      <protection locked="0"/>
    </xf>
    <xf numFmtId="1" fontId="29" fillId="0" borderId="3" xfId="0" applyNumberFormat="1" applyFont="1" applyFill="1" applyBorder="1" applyAlignment="1" applyProtection="1">
      <alignment horizontal="center"/>
      <protection locked="0"/>
    </xf>
    <xf numFmtId="0" fontId="15" fillId="7" borderId="0" xfId="0" applyFont="1" applyFill="1" applyAlignment="1">
      <alignment horizontal="left"/>
    </xf>
    <xf numFmtId="0" fontId="0" fillId="7" borderId="0" xfId="0" applyFont="1" applyFill="1"/>
    <xf numFmtId="1" fontId="32" fillId="0" borderId="0" xfId="0" applyNumberFormat="1" applyFont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49" fontId="8" fillId="3" borderId="35" xfId="0" applyNumberFormat="1" applyFont="1" applyFill="1" applyBorder="1" applyAlignment="1" applyProtection="1">
      <alignment horizontal="center" vertical="center"/>
      <protection locked="0"/>
    </xf>
    <xf numFmtId="49" fontId="8" fillId="3" borderId="47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51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/>
    <xf numFmtId="49" fontId="11" fillId="0" borderId="0" xfId="0" applyNumberFormat="1" applyFont="1" applyAlignment="1">
      <alignment horizontal="right"/>
    </xf>
    <xf numFmtId="49" fontId="11" fillId="0" borderId="0" xfId="0" applyNumberFormat="1" applyFont="1"/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/>
      <protection hidden="1"/>
    </xf>
    <xf numFmtId="0" fontId="10" fillId="7" borderId="24" xfId="0" applyFont="1" applyFill="1" applyBorder="1"/>
    <xf numFmtId="164" fontId="10" fillId="7" borderId="25" xfId="0" applyNumberFormat="1" applyFont="1" applyFill="1" applyBorder="1" applyAlignment="1">
      <alignment horizontal="center"/>
    </xf>
    <xf numFmtId="164" fontId="16" fillId="7" borderId="25" xfId="0" applyNumberFormat="1" applyFont="1" applyFill="1" applyBorder="1" applyAlignment="1">
      <alignment horizontal="center"/>
    </xf>
    <xf numFmtId="164" fontId="10" fillId="7" borderId="26" xfId="0" applyNumberFormat="1" applyFont="1" applyFill="1" applyBorder="1" applyAlignment="1">
      <alignment horizontal="right"/>
    </xf>
    <xf numFmtId="0" fontId="16" fillId="7" borderId="27" xfId="0" applyFont="1" applyFill="1" applyBorder="1"/>
    <xf numFmtId="0" fontId="10" fillId="8" borderId="24" xfId="0" applyFont="1" applyFill="1" applyBorder="1"/>
    <xf numFmtId="164" fontId="10" fillId="8" borderId="25" xfId="0" applyNumberFormat="1" applyFont="1" applyFill="1" applyBorder="1" applyAlignment="1">
      <alignment horizontal="center"/>
    </xf>
    <xf numFmtId="164" fontId="16" fillId="8" borderId="25" xfId="0" applyNumberFormat="1" applyFont="1" applyFill="1" applyBorder="1" applyAlignment="1">
      <alignment horizontal="center"/>
    </xf>
    <xf numFmtId="164" fontId="10" fillId="8" borderId="26" xfId="0" applyNumberFormat="1" applyFont="1" applyFill="1" applyBorder="1" applyAlignment="1">
      <alignment horizontal="right"/>
    </xf>
    <xf numFmtId="0" fontId="16" fillId="8" borderId="27" xfId="0" applyFont="1" applyFill="1" applyBorder="1"/>
    <xf numFmtId="1" fontId="36" fillId="0" borderId="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/>
    <xf numFmtId="0" fontId="11" fillId="0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49" fontId="20" fillId="5" borderId="0" xfId="0" applyNumberFormat="1" applyFont="1" applyFill="1" applyAlignment="1">
      <alignment horizontal="center"/>
    </xf>
    <xf numFmtId="165" fontId="22" fillId="5" borderId="24" xfId="0" applyNumberFormat="1" applyFont="1" applyFill="1" applyBorder="1" applyAlignment="1">
      <alignment horizontal="center"/>
    </xf>
    <xf numFmtId="165" fontId="22" fillId="5" borderId="27" xfId="0" applyNumberFormat="1" applyFont="1" applyFill="1" applyBorder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  <xf numFmtId="49" fontId="8" fillId="3" borderId="53" xfId="0" applyNumberFormat="1" applyFont="1" applyFill="1" applyBorder="1" applyAlignment="1" applyProtection="1">
      <alignment horizontal="center" vertical="center"/>
    </xf>
    <xf numFmtId="49" fontId="8" fillId="3" borderId="50" xfId="0" applyNumberFormat="1" applyFont="1" applyFill="1" applyBorder="1" applyAlignment="1" applyProtection="1">
      <alignment horizontal="center" vertical="center"/>
    </xf>
    <xf numFmtId="49" fontId="8" fillId="3" borderId="25" xfId="0" applyNumberFormat="1" applyFont="1" applyFill="1" applyBorder="1" applyAlignment="1" applyProtection="1">
      <alignment horizontal="center" vertical="center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53" xfId="0" applyNumberFormat="1" applyFont="1" applyFill="1" applyBorder="1" applyAlignment="1" applyProtection="1">
      <alignment horizontal="center" vertical="center"/>
      <protection locked="0"/>
    </xf>
    <xf numFmtId="49" fontId="8" fillId="3" borderId="50" xfId="0" applyNumberFormat="1" applyFont="1" applyFill="1" applyBorder="1" applyAlignment="1" applyProtection="1">
      <alignment horizontal="center" vertical="center"/>
      <protection locked="0"/>
    </xf>
    <xf numFmtId="49" fontId="8" fillId="3" borderId="24" xfId="0" applyNumberFormat="1" applyFont="1" applyFill="1" applyBorder="1" applyAlignment="1" applyProtection="1">
      <alignment horizontal="center" vertical="center"/>
    </xf>
    <xf numFmtId="49" fontId="8" fillId="3" borderId="27" xfId="0" applyNumberFormat="1" applyFont="1" applyFill="1" applyBorder="1" applyAlignment="1" applyProtection="1">
      <alignment horizontal="center" vertical="center"/>
    </xf>
    <xf numFmtId="49" fontId="8" fillId="3" borderId="24" xfId="0" applyNumberFormat="1" applyFont="1" applyFill="1" applyBorder="1" applyAlignment="1" applyProtection="1">
      <alignment horizontal="center" vertical="center"/>
      <protection locked="0"/>
    </xf>
    <xf numFmtId="49" fontId="8" fillId="3" borderId="27" xfId="0" applyNumberFormat="1" applyFont="1" applyFill="1" applyBorder="1" applyAlignment="1" applyProtection="1">
      <alignment horizontal="center" vertical="center"/>
      <protection locked="0"/>
    </xf>
    <xf numFmtId="49" fontId="8" fillId="3" borderId="2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7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4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2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52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50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5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8" fillId="3" borderId="4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applyNumberFormat="1" applyFont="1" applyFill="1" applyBorder="1" applyAlignment="1" applyProtection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4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10" fillId="9" borderId="24" xfId="0" applyFont="1" applyFill="1" applyBorder="1"/>
    <xf numFmtId="164" fontId="10" fillId="9" borderId="25" xfId="0" applyNumberFormat="1" applyFont="1" applyFill="1" applyBorder="1" applyAlignment="1">
      <alignment horizontal="center"/>
    </xf>
    <xf numFmtId="164" fontId="16" fillId="9" borderId="25" xfId="0" applyNumberFormat="1" applyFont="1" applyFill="1" applyBorder="1" applyAlignment="1">
      <alignment horizontal="center"/>
    </xf>
    <xf numFmtId="164" fontId="10" fillId="9" borderId="26" xfId="0" applyNumberFormat="1" applyFont="1" applyFill="1" applyBorder="1" applyAlignment="1">
      <alignment horizontal="right"/>
    </xf>
    <xf numFmtId="0" fontId="16" fillId="9" borderId="27" xfId="0" applyFont="1" applyFill="1" applyBorder="1"/>
    <xf numFmtId="1" fontId="29" fillId="0" borderId="3" xfId="0" applyNumberFormat="1" applyFont="1" applyFill="1" applyBorder="1" applyAlignment="1" applyProtection="1">
      <alignment horizontal="center"/>
      <protection hidden="1"/>
    </xf>
  </cellXfs>
  <cellStyles count="1">
    <cellStyle name="Standard" xfId="0" builtinId="0"/>
  </cellStyles>
  <dxfs count="40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'Daten für Diagr.'!$E$2:$E$32</c:f>
              <c:numCache>
                <c:formatCode>0.0</c:formatCode>
                <c:ptCount val="31"/>
                <c:pt idx="2">
                  <c:v>0.3</c:v>
                </c:pt>
                <c:pt idx="3">
                  <c:v>1</c:v>
                </c:pt>
                <c:pt idx="4">
                  <c:v>3.1</c:v>
                </c:pt>
                <c:pt idx="5">
                  <c:v>1.9</c:v>
                </c:pt>
                <c:pt idx="6">
                  <c:v>0.5</c:v>
                </c:pt>
                <c:pt idx="8">
                  <c:v>1.2</c:v>
                </c:pt>
                <c:pt idx="10">
                  <c:v>0.8</c:v>
                </c:pt>
                <c:pt idx="12">
                  <c:v>2.6</c:v>
                </c:pt>
                <c:pt idx="13">
                  <c:v>4.2</c:v>
                </c:pt>
                <c:pt idx="14">
                  <c:v>4.8</c:v>
                </c:pt>
                <c:pt idx="15">
                  <c:v>1.4</c:v>
                </c:pt>
                <c:pt idx="18">
                  <c:v>0.2</c:v>
                </c:pt>
                <c:pt idx="19">
                  <c:v>2.9</c:v>
                </c:pt>
                <c:pt idx="20">
                  <c:v>6.1</c:v>
                </c:pt>
                <c:pt idx="21">
                  <c:v>0.3</c:v>
                </c:pt>
                <c:pt idx="22">
                  <c:v>0.5</c:v>
                </c:pt>
                <c:pt idx="23">
                  <c:v>0.1</c:v>
                </c:pt>
                <c:pt idx="24">
                  <c:v>0.1</c:v>
                </c:pt>
                <c:pt idx="26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092800"/>
        <c:axId val="84094336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Diagr.'!$F$2:$F$32</c:f>
              <c:numCache>
                <c:formatCode>0</c:formatCode>
                <c:ptCount val="31"/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16608"/>
        <c:axId val="84118144"/>
      </c:lineChart>
      <c:dateAx>
        <c:axId val="84092800"/>
        <c:scaling>
          <c:orientation val="minMax"/>
          <c:max val="41670"/>
          <c:min val="4164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0943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094336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092800"/>
        <c:crosses val="autoZero"/>
        <c:crossBetween val="between"/>
      </c:valAx>
      <c:catAx>
        <c:axId val="8411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84118144"/>
        <c:crosses val="autoZero"/>
        <c:auto val="1"/>
        <c:lblAlgn val="ctr"/>
        <c:lblOffset val="100"/>
        <c:noMultiLvlLbl val="0"/>
      </c:catAx>
      <c:valAx>
        <c:axId val="84118144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116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4.0999999999999996</c:v>
                </c:pt>
                <c:pt idx="1">
                  <c:v>4.5999999999999996</c:v>
                </c:pt>
                <c:pt idx="2">
                  <c:v>7</c:v>
                </c:pt>
                <c:pt idx="3">
                  <c:v>7.1</c:v>
                </c:pt>
                <c:pt idx="4">
                  <c:v>8.9</c:v>
                </c:pt>
                <c:pt idx="5">
                  <c:v>7.3</c:v>
                </c:pt>
                <c:pt idx="6">
                  <c:v>13.1</c:v>
                </c:pt>
                <c:pt idx="7">
                  <c:v>13.6</c:v>
                </c:pt>
                <c:pt idx="8">
                  <c:v>12.9</c:v>
                </c:pt>
                <c:pt idx="9">
                  <c:v>9.4</c:v>
                </c:pt>
                <c:pt idx="10">
                  <c:v>7.9</c:v>
                </c:pt>
                <c:pt idx="11">
                  <c:v>5.0999999999999996</c:v>
                </c:pt>
                <c:pt idx="12">
                  <c:v>5.7</c:v>
                </c:pt>
                <c:pt idx="13">
                  <c:v>3.4</c:v>
                </c:pt>
                <c:pt idx="14">
                  <c:v>3.4</c:v>
                </c:pt>
                <c:pt idx="15">
                  <c:v>5.0999999999999996</c:v>
                </c:pt>
                <c:pt idx="16">
                  <c:v>7</c:v>
                </c:pt>
                <c:pt idx="17">
                  <c:v>5.7</c:v>
                </c:pt>
                <c:pt idx="18">
                  <c:v>5.8</c:v>
                </c:pt>
                <c:pt idx="19">
                  <c:v>2.9</c:v>
                </c:pt>
                <c:pt idx="20">
                  <c:v>-0.2</c:v>
                </c:pt>
                <c:pt idx="21">
                  <c:v>-1.5</c:v>
                </c:pt>
                <c:pt idx="22">
                  <c:v>-0.8</c:v>
                </c:pt>
                <c:pt idx="23">
                  <c:v>-0.7</c:v>
                </c:pt>
                <c:pt idx="24">
                  <c:v>-6.3</c:v>
                </c:pt>
                <c:pt idx="25">
                  <c:v>-3.7</c:v>
                </c:pt>
                <c:pt idx="26">
                  <c:v>0.3</c:v>
                </c:pt>
                <c:pt idx="27">
                  <c:v>0.2</c:v>
                </c:pt>
                <c:pt idx="28">
                  <c:v>-1.4</c:v>
                </c:pt>
                <c:pt idx="29">
                  <c:v>0.8</c:v>
                </c:pt>
                <c:pt idx="30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1.4</c:v>
                </c:pt>
                <c:pt idx="1">
                  <c:v>2.7</c:v>
                </c:pt>
                <c:pt idx="2">
                  <c:v>4.3</c:v>
                </c:pt>
                <c:pt idx="3">
                  <c:v>5.5</c:v>
                </c:pt>
                <c:pt idx="4">
                  <c:v>5.2</c:v>
                </c:pt>
                <c:pt idx="5">
                  <c:v>4.3</c:v>
                </c:pt>
                <c:pt idx="6">
                  <c:v>8.1</c:v>
                </c:pt>
                <c:pt idx="7">
                  <c:v>9.3000000000000007</c:v>
                </c:pt>
                <c:pt idx="8">
                  <c:v>8.1</c:v>
                </c:pt>
                <c:pt idx="9">
                  <c:v>5.8</c:v>
                </c:pt>
                <c:pt idx="10">
                  <c:v>4.9000000000000004</c:v>
                </c:pt>
                <c:pt idx="11">
                  <c:v>2.9</c:v>
                </c:pt>
                <c:pt idx="12">
                  <c:v>0.7</c:v>
                </c:pt>
                <c:pt idx="13">
                  <c:v>2.2000000000000002</c:v>
                </c:pt>
                <c:pt idx="14">
                  <c:v>1.3</c:v>
                </c:pt>
                <c:pt idx="15">
                  <c:v>2.2000000000000002</c:v>
                </c:pt>
                <c:pt idx="16">
                  <c:v>3.7</c:v>
                </c:pt>
                <c:pt idx="17">
                  <c:v>2.8</c:v>
                </c:pt>
                <c:pt idx="18">
                  <c:v>4.4000000000000004</c:v>
                </c:pt>
                <c:pt idx="19">
                  <c:v>1.2</c:v>
                </c:pt>
                <c:pt idx="20">
                  <c:v>-1.4</c:v>
                </c:pt>
                <c:pt idx="21">
                  <c:v>-2.9</c:v>
                </c:pt>
                <c:pt idx="22">
                  <c:v>-2.7</c:v>
                </c:pt>
                <c:pt idx="23">
                  <c:v>-2.6</c:v>
                </c:pt>
                <c:pt idx="24">
                  <c:v>-10.199999999999999</c:v>
                </c:pt>
                <c:pt idx="25">
                  <c:v>-8.1</c:v>
                </c:pt>
                <c:pt idx="26">
                  <c:v>-2.4</c:v>
                </c:pt>
                <c:pt idx="27">
                  <c:v>-2.9</c:v>
                </c:pt>
                <c:pt idx="28">
                  <c:v>-3.1</c:v>
                </c:pt>
                <c:pt idx="29">
                  <c:v>-1</c:v>
                </c:pt>
                <c:pt idx="30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-0.7</c:v>
                </c:pt>
                <c:pt idx="1">
                  <c:v>0.8</c:v>
                </c:pt>
                <c:pt idx="2">
                  <c:v>0.1</c:v>
                </c:pt>
                <c:pt idx="3">
                  <c:v>3.6</c:v>
                </c:pt>
                <c:pt idx="4">
                  <c:v>2.1</c:v>
                </c:pt>
                <c:pt idx="5">
                  <c:v>0.4</c:v>
                </c:pt>
                <c:pt idx="6">
                  <c:v>4.0999999999999996</c:v>
                </c:pt>
                <c:pt idx="7">
                  <c:v>5.7</c:v>
                </c:pt>
                <c:pt idx="8">
                  <c:v>3</c:v>
                </c:pt>
                <c:pt idx="9">
                  <c:v>4.0999999999999996</c:v>
                </c:pt>
                <c:pt idx="10">
                  <c:v>0.9</c:v>
                </c:pt>
                <c:pt idx="11">
                  <c:v>-0.1</c:v>
                </c:pt>
                <c:pt idx="12">
                  <c:v>-3.9</c:v>
                </c:pt>
                <c:pt idx="13">
                  <c:v>1.4</c:v>
                </c:pt>
                <c:pt idx="14">
                  <c:v>-1</c:v>
                </c:pt>
                <c:pt idx="15">
                  <c:v>-1.5</c:v>
                </c:pt>
                <c:pt idx="16">
                  <c:v>0.9</c:v>
                </c:pt>
                <c:pt idx="17">
                  <c:v>-0.2</c:v>
                </c:pt>
                <c:pt idx="18">
                  <c:v>2.9</c:v>
                </c:pt>
                <c:pt idx="19">
                  <c:v>-0.3</c:v>
                </c:pt>
                <c:pt idx="20">
                  <c:v>-2.4</c:v>
                </c:pt>
                <c:pt idx="21">
                  <c:v>-4.4000000000000004</c:v>
                </c:pt>
                <c:pt idx="22">
                  <c:v>-4.4000000000000004</c:v>
                </c:pt>
                <c:pt idx="23">
                  <c:v>-6.3</c:v>
                </c:pt>
                <c:pt idx="24">
                  <c:v>-14.2</c:v>
                </c:pt>
                <c:pt idx="25">
                  <c:v>-14.7</c:v>
                </c:pt>
                <c:pt idx="26">
                  <c:v>-5</c:v>
                </c:pt>
                <c:pt idx="27">
                  <c:v>-5.9</c:v>
                </c:pt>
                <c:pt idx="28">
                  <c:v>-4.8</c:v>
                </c:pt>
                <c:pt idx="29">
                  <c:v>-2.1</c:v>
                </c:pt>
                <c:pt idx="30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'Daten für Diagr.'!$I$2:$I$32</c:f>
              <c:numCache>
                <c:formatCode>General</c:formatCode>
                <c:ptCount val="31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0.45</c:v>
                </c:pt>
                <c:pt idx="18">
                  <c:v>0.45</c:v>
                </c:pt>
                <c:pt idx="19">
                  <c:v>0.45</c:v>
                </c:pt>
                <c:pt idx="20">
                  <c:v>0.45</c:v>
                </c:pt>
                <c:pt idx="21">
                  <c:v>0.45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8592"/>
        <c:axId val="89680128"/>
      </c:lineChart>
      <c:dateAx>
        <c:axId val="89678592"/>
        <c:scaling>
          <c:orientation val="minMax"/>
          <c:max val="41670"/>
          <c:min val="4164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96801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680128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9678592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'Daten für Diagr.'!$G$2:$G$32</c:f>
              <c:numCache>
                <c:formatCode>0.0</c:formatCode>
                <c:ptCount val="31"/>
                <c:pt idx="0">
                  <c:v>0.3</c:v>
                </c:pt>
                <c:pt idx="1">
                  <c:v>0.5</c:v>
                </c:pt>
                <c:pt idx="2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0.9</c:v>
                </c:pt>
                <c:pt idx="9">
                  <c:v>1.2</c:v>
                </c:pt>
                <c:pt idx="10">
                  <c:v>0.8</c:v>
                </c:pt>
                <c:pt idx="11">
                  <c:v>1.7</c:v>
                </c:pt>
                <c:pt idx="12">
                  <c:v>0.5</c:v>
                </c:pt>
                <c:pt idx="17">
                  <c:v>1.7</c:v>
                </c:pt>
                <c:pt idx="25">
                  <c:v>3</c:v>
                </c:pt>
                <c:pt idx="27">
                  <c:v>0.8</c:v>
                </c:pt>
                <c:pt idx="29">
                  <c:v>2.6</c:v>
                </c:pt>
                <c:pt idx="30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9587712"/>
        <c:axId val="89589248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Diagr.'!$A$2:$A$29</c:f>
              <c:numCache>
                <c:formatCode>m/d/yyyy</c:formatCode>
                <c:ptCount val="28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</c:numCache>
            </c:numRef>
          </c:cat>
          <c:val>
            <c:numRef>
              <c:f>'Daten für Diagr.'!$H$2:$H$32</c:f>
              <c:numCache>
                <c:formatCode>0.0</c:formatCode>
                <c:ptCount val="31"/>
                <c:pt idx="0">
                  <c:v>1016.1</c:v>
                </c:pt>
                <c:pt idx="1">
                  <c:v>1009.9</c:v>
                </c:pt>
                <c:pt idx="2">
                  <c:v>1012.5</c:v>
                </c:pt>
                <c:pt idx="3">
                  <c:v>1010.2</c:v>
                </c:pt>
                <c:pt idx="4">
                  <c:v>1007</c:v>
                </c:pt>
                <c:pt idx="5">
                  <c:v>1014.7</c:v>
                </c:pt>
                <c:pt idx="6">
                  <c:v>1016.8</c:v>
                </c:pt>
                <c:pt idx="7">
                  <c:v>1018.7</c:v>
                </c:pt>
                <c:pt idx="8">
                  <c:v>1011.2</c:v>
                </c:pt>
                <c:pt idx="9">
                  <c:v>1013.5</c:v>
                </c:pt>
                <c:pt idx="10">
                  <c:v>1016.1</c:v>
                </c:pt>
                <c:pt idx="11">
                  <c:v>1021.4</c:v>
                </c:pt>
                <c:pt idx="12">
                  <c:v>1015.7</c:v>
                </c:pt>
                <c:pt idx="13">
                  <c:v>1009.3</c:v>
                </c:pt>
                <c:pt idx="14">
                  <c:v>1011.6</c:v>
                </c:pt>
                <c:pt idx="15">
                  <c:v>1008.2</c:v>
                </c:pt>
                <c:pt idx="16">
                  <c:v>1006.3</c:v>
                </c:pt>
                <c:pt idx="17">
                  <c:v>1008.5</c:v>
                </c:pt>
                <c:pt idx="18">
                  <c:v>1004.5</c:v>
                </c:pt>
                <c:pt idx="19">
                  <c:v>1004.9</c:v>
                </c:pt>
                <c:pt idx="20">
                  <c:v>1011.2</c:v>
                </c:pt>
                <c:pt idx="21">
                  <c:v>1016.2</c:v>
                </c:pt>
                <c:pt idx="22">
                  <c:v>1016.2</c:v>
                </c:pt>
                <c:pt idx="23">
                  <c:v>1016.8</c:v>
                </c:pt>
                <c:pt idx="24">
                  <c:v>1022.9</c:v>
                </c:pt>
                <c:pt idx="25">
                  <c:v>1011.4</c:v>
                </c:pt>
                <c:pt idx="26">
                  <c:v>1001.3</c:v>
                </c:pt>
                <c:pt idx="27">
                  <c:v>1005.5</c:v>
                </c:pt>
                <c:pt idx="28">
                  <c:v>1007.6</c:v>
                </c:pt>
                <c:pt idx="29">
                  <c:v>1012.9</c:v>
                </c:pt>
                <c:pt idx="30">
                  <c:v>1011.2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0784"/>
        <c:axId val="89596672"/>
      </c:lineChart>
      <c:catAx>
        <c:axId val="8958771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9589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589248"/>
        <c:scaling>
          <c:orientation val="minMax"/>
          <c:max val="9.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9587712"/>
        <c:crosses val="autoZero"/>
        <c:crossBetween val="between"/>
      </c:valAx>
      <c:catAx>
        <c:axId val="89590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9596672"/>
        <c:crosses val="autoZero"/>
        <c:auto val="0"/>
        <c:lblAlgn val="ctr"/>
        <c:lblOffset val="100"/>
        <c:noMultiLvlLbl val="0"/>
      </c:catAx>
      <c:valAx>
        <c:axId val="89596672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9590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85E-2"/>
          <c:y val="0.12534818941504194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5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6299523210485298E-3"/>
                  <c:y val="1.87003272557269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6298487836949377E-3"/>
                  <c:y val="4.4140259034378197E-4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-3.13887875732154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0353735368877706E-7"/>
                  <c:y val="1.3509551088130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0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Diagr.'!$E$2:$E$32</c:f>
              <c:numCache>
                <c:formatCode>0.0</c:formatCode>
                <c:ptCount val="31"/>
                <c:pt idx="2">
                  <c:v>0.3</c:v>
                </c:pt>
                <c:pt idx="3">
                  <c:v>1</c:v>
                </c:pt>
                <c:pt idx="4">
                  <c:v>3.1</c:v>
                </c:pt>
                <c:pt idx="5">
                  <c:v>1.9</c:v>
                </c:pt>
                <c:pt idx="6">
                  <c:v>0.5</c:v>
                </c:pt>
                <c:pt idx="8">
                  <c:v>1.2</c:v>
                </c:pt>
                <c:pt idx="10">
                  <c:v>0.8</c:v>
                </c:pt>
                <c:pt idx="12">
                  <c:v>2.6</c:v>
                </c:pt>
                <c:pt idx="13">
                  <c:v>4.2</c:v>
                </c:pt>
                <c:pt idx="14">
                  <c:v>4.8</c:v>
                </c:pt>
                <c:pt idx="15">
                  <c:v>1.4</c:v>
                </c:pt>
                <c:pt idx="18">
                  <c:v>0.2</c:v>
                </c:pt>
                <c:pt idx="19">
                  <c:v>2.9</c:v>
                </c:pt>
                <c:pt idx="20">
                  <c:v>6.1</c:v>
                </c:pt>
                <c:pt idx="21">
                  <c:v>0.3</c:v>
                </c:pt>
                <c:pt idx="22">
                  <c:v>0.5</c:v>
                </c:pt>
                <c:pt idx="23">
                  <c:v>0.1</c:v>
                </c:pt>
                <c:pt idx="24">
                  <c:v>0.1</c:v>
                </c:pt>
                <c:pt idx="26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4448"/>
        <c:axId val="89385984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8159209388767233E-2"/>
                  <c:y val="1.8419332460826658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873213333540409E-2"/>
                  <c:y val="-1.3997439693335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3.0946797330807022E-2"/>
                  <c:y val="-1.628197701445357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408941485864562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40925209792563E-2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392504930966469E-2"/>
                  <c:y val="-3.6333469215530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779092702169626E-2"/>
                  <c:y val="-1.7683995222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4983563445101907E-4"/>
                  <c:y val="-1.064815808105730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149243918474688E-3"/>
                  <c:y val="-3.6330608537692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4937541091339E-3"/>
                  <c:y val="-1.598761326496313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899511821377357E-2"/>
                  <c:y val="1.454540253313022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7094017094017096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-2.8678500986193293E-2"/>
                  <c:y val="-1.77801139980118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6568047337278108E-2"/>
                  <c:y val="-1.776395116822931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7094017094017096E-2"/>
                  <c:y val="-1.9982120763514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1308349769888229E-2"/>
                  <c:y val="1.547927081321925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3668639053254437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-1.3149243918474688E-3"/>
                  <c:y val="-9.0829382022070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9447731755424065E-3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5529464142425984E-2"/>
                  <c:y val="-2.13838529039455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630055858402315E-3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2899511821377357E-2"/>
                  <c:y val="1.473005928754818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3.8132807363576597E-2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8928336620644313E-2"/>
                  <c:y val="-1.6830655023707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5779092702169529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4.1827744904667979E-2"/>
                  <c:y val="6.9713288563725178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3.5253122945430634E-2"/>
                  <c:y val="-8.8688164660616336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0788954635108482E-2"/>
                  <c:y val="-1.670750284279860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4.0999999999999996</c:v>
                </c:pt>
                <c:pt idx="1">
                  <c:v>4.5999999999999996</c:v>
                </c:pt>
                <c:pt idx="2">
                  <c:v>7</c:v>
                </c:pt>
                <c:pt idx="3">
                  <c:v>7.1</c:v>
                </c:pt>
                <c:pt idx="4">
                  <c:v>8.9</c:v>
                </c:pt>
                <c:pt idx="5">
                  <c:v>7.3</c:v>
                </c:pt>
                <c:pt idx="6">
                  <c:v>13.1</c:v>
                </c:pt>
                <c:pt idx="7">
                  <c:v>13.6</c:v>
                </c:pt>
                <c:pt idx="8">
                  <c:v>12.9</c:v>
                </c:pt>
                <c:pt idx="9">
                  <c:v>9.4</c:v>
                </c:pt>
                <c:pt idx="10">
                  <c:v>7.9</c:v>
                </c:pt>
                <c:pt idx="11">
                  <c:v>5.0999999999999996</c:v>
                </c:pt>
                <c:pt idx="12">
                  <c:v>5.7</c:v>
                </c:pt>
                <c:pt idx="13">
                  <c:v>3.4</c:v>
                </c:pt>
                <c:pt idx="14">
                  <c:v>3.4</c:v>
                </c:pt>
                <c:pt idx="15">
                  <c:v>5.0999999999999996</c:v>
                </c:pt>
                <c:pt idx="16">
                  <c:v>7</c:v>
                </c:pt>
                <c:pt idx="17">
                  <c:v>5.7</c:v>
                </c:pt>
                <c:pt idx="18">
                  <c:v>5.8</c:v>
                </c:pt>
                <c:pt idx="19">
                  <c:v>2.9</c:v>
                </c:pt>
                <c:pt idx="20">
                  <c:v>-0.2</c:v>
                </c:pt>
                <c:pt idx="21">
                  <c:v>-1.5</c:v>
                </c:pt>
                <c:pt idx="22">
                  <c:v>-0.8</c:v>
                </c:pt>
                <c:pt idx="23">
                  <c:v>-0.7</c:v>
                </c:pt>
                <c:pt idx="24">
                  <c:v>-6.3</c:v>
                </c:pt>
                <c:pt idx="25">
                  <c:v>-3.7</c:v>
                </c:pt>
                <c:pt idx="26">
                  <c:v>0.3</c:v>
                </c:pt>
                <c:pt idx="27">
                  <c:v>0.2</c:v>
                </c:pt>
                <c:pt idx="28">
                  <c:v>-1.4</c:v>
                </c:pt>
                <c:pt idx="29">
                  <c:v>0.8</c:v>
                </c:pt>
                <c:pt idx="30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1.4</c:v>
                </c:pt>
                <c:pt idx="1">
                  <c:v>2.7</c:v>
                </c:pt>
                <c:pt idx="2">
                  <c:v>4.3</c:v>
                </c:pt>
                <c:pt idx="3">
                  <c:v>5.5</c:v>
                </c:pt>
                <c:pt idx="4">
                  <c:v>5.2</c:v>
                </c:pt>
                <c:pt idx="5">
                  <c:v>4.3</c:v>
                </c:pt>
                <c:pt idx="6">
                  <c:v>8.1</c:v>
                </c:pt>
                <c:pt idx="7">
                  <c:v>9.3000000000000007</c:v>
                </c:pt>
                <c:pt idx="8">
                  <c:v>8.1</c:v>
                </c:pt>
                <c:pt idx="9">
                  <c:v>5.8</c:v>
                </c:pt>
                <c:pt idx="10">
                  <c:v>4.9000000000000004</c:v>
                </c:pt>
                <c:pt idx="11">
                  <c:v>2.9</c:v>
                </c:pt>
                <c:pt idx="12">
                  <c:v>0.7</c:v>
                </c:pt>
                <c:pt idx="13">
                  <c:v>2.2000000000000002</c:v>
                </c:pt>
                <c:pt idx="14">
                  <c:v>1.3</c:v>
                </c:pt>
                <c:pt idx="15">
                  <c:v>2.2000000000000002</c:v>
                </c:pt>
                <c:pt idx="16">
                  <c:v>3.7</c:v>
                </c:pt>
                <c:pt idx="17">
                  <c:v>2.8</c:v>
                </c:pt>
                <c:pt idx="18">
                  <c:v>4.4000000000000004</c:v>
                </c:pt>
                <c:pt idx="19">
                  <c:v>1.2</c:v>
                </c:pt>
                <c:pt idx="20">
                  <c:v>-1.4</c:v>
                </c:pt>
                <c:pt idx="21">
                  <c:v>-2.9</c:v>
                </c:pt>
                <c:pt idx="22">
                  <c:v>-2.7</c:v>
                </c:pt>
                <c:pt idx="23">
                  <c:v>-2.6</c:v>
                </c:pt>
                <c:pt idx="24">
                  <c:v>-10.199999999999999</c:v>
                </c:pt>
                <c:pt idx="25">
                  <c:v>-8.1</c:v>
                </c:pt>
                <c:pt idx="26">
                  <c:v>-2.4</c:v>
                </c:pt>
                <c:pt idx="27">
                  <c:v>-2.9</c:v>
                </c:pt>
                <c:pt idx="28">
                  <c:v>-3.1</c:v>
                </c:pt>
                <c:pt idx="29">
                  <c:v>-1</c:v>
                </c:pt>
                <c:pt idx="30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9723865877712032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038893806913189E-2"/>
                  <c:y val="-1.5867321761891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094017094017096E-2"/>
                  <c:y val="1.453224341507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797553412332336E-2"/>
                  <c:y val="-1.593469072496728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558185404339252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354025273468036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298487836949377E-3"/>
                  <c:y val="1.210038118532186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723865877712032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9723865877712032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779092702169626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521522827398054E-2"/>
                  <c:y val="1.216975262288399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8132807363576597E-2"/>
                  <c:y val="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1038790269559501E-2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-4.0151268073739303E-2"/>
                  <c:y val="1.319702203437104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1038790269559501E-2"/>
                  <c:y val="1.656275254421535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8408941485864562E-2"/>
                  <c:y val="-2.1798365122615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3668639053254437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2.7613412228796843E-2"/>
                  <c:y val="-3.6333469215530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3.8132807363576597E-2"/>
                  <c:y val="5.4494482467620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1466192465586769E-2"/>
                  <c:y val="-2.2713782030652162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7.1072181066123164E-3"/>
                  <c:y val="1.998183469573115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-3.8133014438283971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-1.3149243918474688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1.0519395134779751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8408941485864465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1834319526627219E-2"/>
                  <c:y val="2.1798365122615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3.9447731755424065E-3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3.3333851020101776E-3"/>
                  <c:y val="1.126034313830662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-0.7</c:v>
                </c:pt>
                <c:pt idx="1">
                  <c:v>0.8</c:v>
                </c:pt>
                <c:pt idx="2">
                  <c:v>0.1</c:v>
                </c:pt>
                <c:pt idx="3">
                  <c:v>3.6</c:v>
                </c:pt>
                <c:pt idx="4">
                  <c:v>2.1</c:v>
                </c:pt>
                <c:pt idx="5">
                  <c:v>0.4</c:v>
                </c:pt>
                <c:pt idx="6">
                  <c:v>4.0999999999999996</c:v>
                </c:pt>
                <c:pt idx="7">
                  <c:v>5.7</c:v>
                </c:pt>
                <c:pt idx="8">
                  <c:v>3</c:v>
                </c:pt>
                <c:pt idx="9">
                  <c:v>4.0999999999999996</c:v>
                </c:pt>
                <c:pt idx="10">
                  <c:v>0.9</c:v>
                </c:pt>
                <c:pt idx="11">
                  <c:v>-0.1</c:v>
                </c:pt>
                <c:pt idx="12">
                  <c:v>-3.9</c:v>
                </c:pt>
                <c:pt idx="13">
                  <c:v>1.4</c:v>
                </c:pt>
                <c:pt idx="14">
                  <c:v>-1</c:v>
                </c:pt>
                <c:pt idx="15">
                  <c:v>-1.5</c:v>
                </c:pt>
                <c:pt idx="16">
                  <c:v>0.9</c:v>
                </c:pt>
                <c:pt idx="17">
                  <c:v>-0.2</c:v>
                </c:pt>
                <c:pt idx="18">
                  <c:v>2.9</c:v>
                </c:pt>
                <c:pt idx="19">
                  <c:v>-0.3</c:v>
                </c:pt>
                <c:pt idx="20">
                  <c:v>-2.4</c:v>
                </c:pt>
                <c:pt idx="21">
                  <c:v>-4.4000000000000004</c:v>
                </c:pt>
                <c:pt idx="22">
                  <c:v>-4.4000000000000004</c:v>
                </c:pt>
                <c:pt idx="23">
                  <c:v>-6.3</c:v>
                </c:pt>
                <c:pt idx="24">
                  <c:v>-14.2</c:v>
                </c:pt>
                <c:pt idx="25">
                  <c:v>-14.7</c:v>
                </c:pt>
                <c:pt idx="26">
                  <c:v>-5</c:v>
                </c:pt>
                <c:pt idx="27">
                  <c:v>-5.9</c:v>
                </c:pt>
                <c:pt idx="28">
                  <c:v>-4.8</c:v>
                </c:pt>
                <c:pt idx="29">
                  <c:v>-2.1</c:v>
                </c:pt>
                <c:pt idx="30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89382912"/>
      </c:lineChart>
      <c:catAx>
        <c:axId val="893524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93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82912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352448"/>
        <c:crosses val="autoZero"/>
        <c:crossBetween val="between"/>
      </c:valAx>
      <c:catAx>
        <c:axId val="89384448"/>
        <c:scaling>
          <c:orientation val="minMax"/>
        </c:scaling>
        <c:delete val="1"/>
        <c:axPos val="b"/>
        <c:majorTickMark val="out"/>
        <c:minorTickMark val="none"/>
        <c:tickLblPos val="nextTo"/>
        <c:crossAx val="89385984"/>
        <c:crosses val="autoZero"/>
        <c:auto val="1"/>
        <c:lblAlgn val="ctr"/>
        <c:lblOffset val="100"/>
        <c:noMultiLvlLbl val="0"/>
      </c:catAx>
      <c:valAx>
        <c:axId val="89385984"/>
        <c:scaling>
          <c:orientation val="minMax"/>
          <c:max val="2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89384448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15.9</v>
          </cell>
        </row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F27" sqref="F27"/>
    </sheetView>
  </sheetViews>
  <sheetFormatPr baseColWidth="10" defaultRowHeight="12.75" x14ac:dyDescent="0.2"/>
  <cols>
    <col min="1" max="1" width="7" customWidth="1"/>
    <col min="2" max="2" width="7.85546875" customWidth="1"/>
    <col min="3" max="3" width="14.5703125" customWidth="1"/>
    <col min="4" max="4" width="9.5703125" customWidth="1"/>
    <col min="5" max="5" width="19.5703125" customWidth="1"/>
    <col min="6" max="6" width="10.7109375" customWidth="1"/>
    <col min="7" max="7" width="3.140625" customWidth="1"/>
    <col min="8" max="8" width="7" customWidth="1"/>
    <col min="9" max="9" width="7.85546875" customWidth="1"/>
    <col min="10" max="10" width="14.5703125" customWidth="1"/>
    <col min="11" max="11" width="9.5703125" customWidth="1"/>
    <col min="12" max="12" width="19.5703125" customWidth="1"/>
    <col min="13" max="13" width="10.7109375" customWidth="1"/>
  </cols>
  <sheetData>
    <row r="1" spans="1:14" ht="13.5" thickBot="1" x14ac:dyDescent="0.25"/>
    <row r="2" spans="1:14" ht="15.75" thickBot="1" x14ac:dyDescent="0.25">
      <c r="A2" s="66" t="s">
        <v>112</v>
      </c>
      <c r="B2" s="66" t="s">
        <v>113</v>
      </c>
      <c r="C2" s="66" t="s">
        <v>171</v>
      </c>
      <c r="D2" s="66" t="s">
        <v>114</v>
      </c>
      <c r="E2" s="67" t="s">
        <v>139</v>
      </c>
      <c r="F2" s="67" t="s">
        <v>172</v>
      </c>
      <c r="G2" s="68"/>
      <c r="H2" s="66" t="s">
        <v>112</v>
      </c>
      <c r="I2" s="66" t="s">
        <v>113</v>
      </c>
      <c r="J2" s="66" t="s">
        <v>171</v>
      </c>
      <c r="K2" s="66" t="s">
        <v>114</v>
      </c>
      <c r="L2" s="67" t="s">
        <v>139</v>
      </c>
      <c r="M2" s="67" t="s">
        <v>172</v>
      </c>
      <c r="N2" s="69"/>
    </row>
    <row r="3" spans="1:14" ht="15" x14ac:dyDescent="0.2">
      <c r="A3" s="191" t="s">
        <v>115</v>
      </c>
      <c r="B3" s="70">
        <v>2</v>
      </c>
      <c r="C3" s="70">
        <v>89</v>
      </c>
      <c r="D3" s="71">
        <v>1011.2</v>
      </c>
      <c r="E3" s="72">
        <v>-0.8</v>
      </c>
      <c r="F3" s="113">
        <v>8</v>
      </c>
      <c r="G3" s="68"/>
      <c r="H3" s="194" t="s">
        <v>115</v>
      </c>
      <c r="I3" s="70">
        <v>2</v>
      </c>
      <c r="J3" s="70">
        <v>92</v>
      </c>
      <c r="K3" s="71">
        <v>1004.2</v>
      </c>
      <c r="L3" s="71">
        <v>-5.4</v>
      </c>
      <c r="M3" s="113">
        <v>7</v>
      </c>
      <c r="N3" s="69"/>
    </row>
    <row r="4" spans="1:14" ht="15" x14ac:dyDescent="0.2">
      <c r="A4" s="192" t="s">
        <v>116</v>
      </c>
      <c r="B4" s="73">
        <v>2</v>
      </c>
      <c r="C4" s="73">
        <v>88</v>
      </c>
      <c r="D4" s="74">
        <v>1010.9</v>
      </c>
      <c r="E4" s="75">
        <v>-0.5</v>
      </c>
      <c r="F4" s="113">
        <v>8</v>
      </c>
      <c r="G4" s="68"/>
      <c r="H4" s="195" t="s">
        <v>116</v>
      </c>
      <c r="I4" s="73">
        <v>2</v>
      </c>
      <c r="J4" s="73">
        <v>93</v>
      </c>
      <c r="K4" s="74">
        <v>1004.6</v>
      </c>
      <c r="L4" s="74">
        <v>-5.8</v>
      </c>
      <c r="M4" s="113">
        <v>8</v>
      </c>
      <c r="N4" s="69"/>
    </row>
    <row r="5" spans="1:14" ht="15" x14ac:dyDescent="0.2">
      <c r="A5" s="191" t="s">
        <v>117</v>
      </c>
      <c r="B5" s="70">
        <v>2</v>
      </c>
      <c r="C5" s="70">
        <v>87</v>
      </c>
      <c r="D5" s="71">
        <v>1011.1</v>
      </c>
      <c r="E5" s="72">
        <v>-0.5</v>
      </c>
      <c r="F5" s="113">
        <v>8</v>
      </c>
      <c r="G5" s="68"/>
      <c r="H5" s="194" t="s">
        <v>117</v>
      </c>
      <c r="I5" s="70">
        <v>2</v>
      </c>
      <c r="J5" s="70">
        <v>94</v>
      </c>
      <c r="K5" s="71">
        <v>1005</v>
      </c>
      <c r="L5" s="71">
        <v>-5.8</v>
      </c>
      <c r="M5" s="113">
        <v>8</v>
      </c>
      <c r="N5" s="69"/>
    </row>
    <row r="6" spans="1:14" ht="15" x14ac:dyDescent="0.2">
      <c r="A6" s="192" t="s">
        <v>118</v>
      </c>
      <c r="B6" s="73">
        <v>2</v>
      </c>
      <c r="C6" s="73">
        <v>88</v>
      </c>
      <c r="D6" s="74">
        <v>1010.8</v>
      </c>
      <c r="E6" s="75">
        <v>-0.2</v>
      </c>
      <c r="F6" s="113">
        <v>8</v>
      </c>
      <c r="G6" s="68"/>
      <c r="H6" s="195" t="s">
        <v>118</v>
      </c>
      <c r="I6" s="73">
        <v>2</v>
      </c>
      <c r="J6" s="73">
        <v>94</v>
      </c>
      <c r="K6" s="74">
        <v>1005.2</v>
      </c>
      <c r="L6" s="74">
        <v>-6</v>
      </c>
      <c r="M6" s="113">
        <v>8</v>
      </c>
      <c r="N6" s="69"/>
    </row>
    <row r="7" spans="1:14" ht="15" x14ac:dyDescent="0.2">
      <c r="A7" s="191" t="s">
        <v>119</v>
      </c>
      <c r="B7" s="70">
        <v>3</v>
      </c>
      <c r="C7" s="70">
        <v>89</v>
      </c>
      <c r="D7" s="71">
        <v>1010.1</v>
      </c>
      <c r="E7" s="72">
        <v>-0.3</v>
      </c>
      <c r="F7" s="113">
        <v>8</v>
      </c>
      <c r="G7" s="68"/>
      <c r="H7" s="194" t="s">
        <v>119</v>
      </c>
      <c r="I7" s="70">
        <v>1</v>
      </c>
      <c r="J7" s="70">
        <v>95</v>
      </c>
      <c r="K7" s="74">
        <v>1005.1</v>
      </c>
      <c r="L7" s="71">
        <v>-5.9</v>
      </c>
      <c r="M7" s="113">
        <v>8</v>
      </c>
      <c r="N7" s="69"/>
    </row>
    <row r="8" spans="1:14" ht="15" x14ac:dyDescent="0.2">
      <c r="A8" s="192" t="s">
        <v>120</v>
      </c>
      <c r="B8" s="73">
        <v>3</v>
      </c>
      <c r="C8" s="73">
        <v>89</v>
      </c>
      <c r="D8" s="74">
        <v>1009.8</v>
      </c>
      <c r="E8" s="75">
        <v>-0.3</v>
      </c>
      <c r="F8" s="113">
        <v>8</v>
      </c>
      <c r="G8" s="68"/>
      <c r="H8" s="195" t="s">
        <v>120</v>
      </c>
      <c r="I8" s="73">
        <v>1</v>
      </c>
      <c r="J8" s="73">
        <v>95</v>
      </c>
      <c r="K8" s="71">
        <v>1005.5</v>
      </c>
      <c r="L8" s="74">
        <v>-6.3</v>
      </c>
      <c r="M8" s="113">
        <v>8</v>
      </c>
      <c r="N8" s="69"/>
    </row>
    <row r="9" spans="1:14" ht="15" x14ac:dyDescent="0.2">
      <c r="A9" s="191" t="s">
        <v>121</v>
      </c>
      <c r="B9" s="70">
        <v>2</v>
      </c>
      <c r="C9" s="70">
        <v>89</v>
      </c>
      <c r="D9" s="71">
        <v>1010</v>
      </c>
      <c r="E9" s="72">
        <v>-0.2</v>
      </c>
      <c r="F9" s="113">
        <v>8</v>
      </c>
      <c r="G9" s="68"/>
      <c r="H9" s="194" t="s">
        <v>121</v>
      </c>
      <c r="I9" s="70">
        <v>1</v>
      </c>
      <c r="J9" s="70">
        <v>95</v>
      </c>
      <c r="K9" s="74">
        <v>1005.6</v>
      </c>
      <c r="L9" s="71">
        <v>-6.2</v>
      </c>
      <c r="M9" s="113">
        <v>8</v>
      </c>
      <c r="N9" s="69"/>
    </row>
    <row r="10" spans="1:14" ht="15" x14ac:dyDescent="0.2">
      <c r="A10" s="192" t="s">
        <v>122</v>
      </c>
      <c r="B10" s="73">
        <v>3</v>
      </c>
      <c r="C10" s="73">
        <v>89</v>
      </c>
      <c r="D10" s="74">
        <v>1010</v>
      </c>
      <c r="E10" s="74">
        <v>-0.3</v>
      </c>
      <c r="F10" s="73">
        <v>8</v>
      </c>
      <c r="G10" s="68"/>
      <c r="H10" s="195" t="s">
        <v>122</v>
      </c>
      <c r="I10" s="73">
        <v>1</v>
      </c>
      <c r="J10" s="73">
        <v>95</v>
      </c>
      <c r="K10" s="74">
        <v>1006</v>
      </c>
      <c r="L10" s="74">
        <v>-6.2</v>
      </c>
      <c r="M10" s="113">
        <v>7</v>
      </c>
      <c r="N10" s="69"/>
    </row>
    <row r="11" spans="1:14" ht="15" x14ac:dyDescent="0.2">
      <c r="A11" s="191" t="s">
        <v>123</v>
      </c>
      <c r="B11" s="73">
        <v>2</v>
      </c>
      <c r="C11" s="73">
        <v>90</v>
      </c>
      <c r="D11" s="74">
        <v>1009.9</v>
      </c>
      <c r="E11" s="74">
        <v>0</v>
      </c>
      <c r="F11" s="73">
        <v>8</v>
      </c>
      <c r="G11" s="68"/>
      <c r="H11" s="194" t="s">
        <v>123</v>
      </c>
      <c r="I11" s="70">
        <v>0</v>
      </c>
      <c r="J11" s="70">
        <v>95</v>
      </c>
      <c r="K11" s="71">
        <v>1006.2</v>
      </c>
      <c r="L11" s="71">
        <v>-6.2</v>
      </c>
      <c r="M11" s="113">
        <v>7</v>
      </c>
      <c r="N11" s="69"/>
    </row>
    <row r="12" spans="1:14" ht="15" x14ac:dyDescent="0.2">
      <c r="A12" s="192" t="s">
        <v>124</v>
      </c>
      <c r="B12" s="73">
        <v>3</v>
      </c>
      <c r="C12" s="73">
        <v>89</v>
      </c>
      <c r="D12" s="74">
        <v>1011.3</v>
      </c>
      <c r="E12" s="74">
        <v>0.6</v>
      </c>
      <c r="F12" s="73">
        <v>8</v>
      </c>
      <c r="G12" s="68"/>
      <c r="H12" s="195" t="s">
        <v>124</v>
      </c>
      <c r="I12" s="73">
        <v>1</v>
      </c>
      <c r="J12" s="73">
        <v>95</v>
      </c>
      <c r="K12" s="74">
        <v>1006.4</v>
      </c>
      <c r="L12" s="74">
        <v>-5.6</v>
      </c>
      <c r="M12" s="113">
        <v>7</v>
      </c>
      <c r="N12" s="69"/>
    </row>
    <row r="13" spans="1:14" ht="15" x14ac:dyDescent="0.2">
      <c r="A13" s="191" t="s">
        <v>125</v>
      </c>
      <c r="B13" s="70">
        <v>2</v>
      </c>
      <c r="C13" s="70">
        <v>88</v>
      </c>
      <c r="D13" s="71">
        <v>1010.8</v>
      </c>
      <c r="E13" s="72">
        <v>0.7</v>
      </c>
      <c r="F13" s="70">
        <v>8</v>
      </c>
      <c r="G13" s="68"/>
      <c r="H13" s="194" t="s">
        <v>125</v>
      </c>
      <c r="I13" s="70">
        <v>1</v>
      </c>
      <c r="J13" s="70">
        <v>92</v>
      </c>
      <c r="K13" s="74">
        <v>1006.2</v>
      </c>
      <c r="L13" s="71">
        <v>-4.4000000000000004</v>
      </c>
      <c r="M13" s="113">
        <v>7</v>
      </c>
      <c r="N13" s="69"/>
    </row>
    <row r="14" spans="1:14" ht="15" x14ac:dyDescent="0.2">
      <c r="A14" s="192" t="s">
        <v>126</v>
      </c>
      <c r="B14" s="73">
        <v>3</v>
      </c>
      <c r="C14" s="73">
        <v>86</v>
      </c>
      <c r="D14" s="74">
        <v>1010.8</v>
      </c>
      <c r="E14" s="75">
        <v>0.8</v>
      </c>
      <c r="F14" s="73">
        <v>8</v>
      </c>
      <c r="G14" s="68"/>
      <c r="H14" s="195" t="s">
        <v>126</v>
      </c>
      <c r="I14" s="73">
        <v>1</v>
      </c>
      <c r="J14" s="73">
        <v>92</v>
      </c>
      <c r="K14" s="74">
        <v>1006.4</v>
      </c>
      <c r="L14" s="74">
        <v>-3.1</v>
      </c>
      <c r="M14" s="113">
        <v>7</v>
      </c>
      <c r="N14" s="69"/>
    </row>
    <row r="15" spans="1:14" ht="15" x14ac:dyDescent="0.2">
      <c r="A15" s="191" t="s">
        <v>127</v>
      </c>
      <c r="B15" s="70">
        <v>3</v>
      </c>
      <c r="C15" s="70">
        <v>85</v>
      </c>
      <c r="D15" s="74">
        <v>1010.8</v>
      </c>
      <c r="E15" s="72">
        <v>0.9</v>
      </c>
      <c r="F15" s="70">
        <v>8</v>
      </c>
      <c r="G15" s="68"/>
      <c r="H15" s="194" t="s">
        <v>127</v>
      </c>
      <c r="I15" s="70">
        <v>0</v>
      </c>
      <c r="J15" s="70">
        <v>89</v>
      </c>
      <c r="K15" s="71">
        <v>1005.8</v>
      </c>
      <c r="L15" s="71">
        <v>-1.9</v>
      </c>
      <c r="M15" s="113">
        <v>7</v>
      </c>
      <c r="N15" s="69"/>
    </row>
    <row r="16" spans="1:14" ht="15" x14ac:dyDescent="0.2">
      <c r="A16" s="192" t="s">
        <v>128</v>
      </c>
      <c r="B16" s="73">
        <v>1</v>
      </c>
      <c r="C16" s="73">
        <v>85</v>
      </c>
      <c r="D16" s="71">
        <v>1011.3</v>
      </c>
      <c r="E16" s="75">
        <v>1.1000000000000001</v>
      </c>
      <c r="F16" s="113">
        <v>7</v>
      </c>
      <c r="G16" s="68"/>
      <c r="H16" s="195" t="s">
        <v>128</v>
      </c>
      <c r="I16" s="73">
        <v>1</v>
      </c>
      <c r="J16" s="73">
        <v>88</v>
      </c>
      <c r="K16" s="74">
        <v>1005.6</v>
      </c>
      <c r="L16" s="74">
        <v>-2.1</v>
      </c>
      <c r="M16" s="113">
        <v>7</v>
      </c>
      <c r="N16" s="69"/>
    </row>
    <row r="17" spans="1:14" ht="15" x14ac:dyDescent="0.2">
      <c r="A17" s="191" t="s">
        <v>129</v>
      </c>
      <c r="B17" s="70">
        <v>2</v>
      </c>
      <c r="C17" s="73">
        <v>84</v>
      </c>
      <c r="D17" s="74">
        <v>1011.3</v>
      </c>
      <c r="E17" s="72">
        <v>1.4</v>
      </c>
      <c r="F17" s="113">
        <v>7</v>
      </c>
      <c r="G17" s="68"/>
      <c r="H17" s="194" t="s">
        <v>129</v>
      </c>
      <c r="I17" s="70">
        <v>2</v>
      </c>
      <c r="J17" s="70">
        <v>90</v>
      </c>
      <c r="K17" s="71">
        <v>1005.5</v>
      </c>
      <c r="L17" s="71">
        <v>-1.8</v>
      </c>
      <c r="M17" s="113">
        <v>6</v>
      </c>
      <c r="N17" s="69"/>
    </row>
    <row r="18" spans="1:14" ht="15" x14ac:dyDescent="0.2">
      <c r="A18" s="192">
        <v>15</v>
      </c>
      <c r="B18" s="73">
        <v>2</v>
      </c>
      <c r="C18" s="70">
        <v>83</v>
      </c>
      <c r="D18" s="71">
        <v>1011.3</v>
      </c>
      <c r="E18" s="75">
        <v>1.2</v>
      </c>
      <c r="F18" s="113">
        <v>4</v>
      </c>
      <c r="G18" s="68"/>
      <c r="H18" s="195" t="s">
        <v>130</v>
      </c>
      <c r="I18" s="73">
        <v>2</v>
      </c>
      <c r="J18" s="73">
        <v>90</v>
      </c>
      <c r="K18" s="74">
        <v>1005.3</v>
      </c>
      <c r="L18" s="74">
        <v>-1.8</v>
      </c>
      <c r="M18" s="113">
        <v>8</v>
      </c>
      <c r="N18" s="69"/>
    </row>
    <row r="19" spans="1:14" ht="15" x14ac:dyDescent="0.2">
      <c r="A19" s="191" t="s">
        <v>131</v>
      </c>
      <c r="B19" s="70">
        <v>1</v>
      </c>
      <c r="C19" s="73">
        <v>85</v>
      </c>
      <c r="D19" s="74">
        <v>1011.5</v>
      </c>
      <c r="E19" s="72">
        <v>0.8</v>
      </c>
      <c r="F19" s="113">
        <v>7</v>
      </c>
      <c r="G19" s="68"/>
      <c r="H19" s="194" t="s">
        <v>131</v>
      </c>
      <c r="I19" s="70">
        <v>2</v>
      </c>
      <c r="J19" s="70">
        <v>91</v>
      </c>
      <c r="K19" s="71">
        <v>1005.2</v>
      </c>
      <c r="L19" s="71">
        <v>-2</v>
      </c>
      <c r="M19" s="113">
        <v>8</v>
      </c>
      <c r="N19" s="69"/>
    </row>
    <row r="20" spans="1:14" ht="15" x14ac:dyDescent="0.2">
      <c r="A20" s="192" t="s">
        <v>132</v>
      </c>
      <c r="B20" s="73">
        <v>2</v>
      </c>
      <c r="C20" s="70">
        <v>85</v>
      </c>
      <c r="D20" s="71">
        <v>1011.8</v>
      </c>
      <c r="E20" s="75">
        <v>0.2</v>
      </c>
      <c r="F20" s="113">
        <v>4</v>
      </c>
      <c r="G20" s="68"/>
      <c r="H20" s="195" t="s">
        <v>132</v>
      </c>
      <c r="I20" s="73">
        <v>1</v>
      </c>
      <c r="J20" s="73">
        <v>91</v>
      </c>
      <c r="K20" s="74">
        <v>1005.2</v>
      </c>
      <c r="L20" s="74">
        <v>-2</v>
      </c>
      <c r="M20" s="113">
        <v>8</v>
      </c>
      <c r="N20" s="69"/>
    </row>
    <row r="21" spans="1:14" ht="15" x14ac:dyDescent="0.2">
      <c r="A21" s="191" t="s">
        <v>133</v>
      </c>
      <c r="B21" s="70">
        <v>2</v>
      </c>
      <c r="C21" s="73">
        <v>88</v>
      </c>
      <c r="D21" s="74">
        <v>1012.3</v>
      </c>
      <c r="E21" s="72">
        <v>-0.1</v>
      </c>
      <c r="F21" s="113">
        <v>4</v>
      </c>
      <c r="G21" s="68"/>
      <c r="H21" s="194" t="s">
        <v>133</v>
      </c>
      <c r="I21" s="70">
        <v>1</v>
      </c>
      <c r="J21" s="70">
        <v>91</v>
      </c>
      <c r="K21" s="71">
        <v>1005.3</v>
      </c>
      <c r="L21" s="71">
        <v>-2</v>
      </c>
      <c r="M21" s="113">
        <v>8</v>
      </c>
      <c r="N21" s="69"/>
    </row>
    <row r="22" spans="1:14" ht="15" x14ac:dyDescent="0.2">
      <c r="A22" s="192" t="s">
        <v>134</v>
      </c>
      <c r="B22" s="73">
        <v>1</v>
      </c>
      <c r="C22" s="73">
        <v>88</v>
      </c>
      <c r="D22" s="74">
        <v>1012.8</v>
      </c>
      <c r="E22" s="75">
        <v>-0.1</v>
      </c>
      <c r="F22" s="113">
        <v>2</v>
      </c>
      <c r="G22" s="68"/>
      <c r="H22" s="195" t="s">
        <v>134</v>
      </c>
      <c r="I22" s="73">
        <v>1</v>
      </c>
      <c r="J22" s="73">
        <v>92</v>
      </c>
      <c r="K22" s="74">
        <v>1005.4</v>
      </c>
      <c r="L22" s="74">
        <v>-2.2999999999999998</v>
      </c>
      <c r="M22" s="113">
        <v>8</v>
      </c>
      <c r="N22" s="69"/>
    </row>
    <row r="23" spans="1:14" ht="15" x14ac:dyDescent="0.2">
      <c r="A23" s="191" t="s">
        <v>135</v>
      </c>
      <c r="B23" s="70">
        <v>2</v>
      </c>
      <c r="C23" s="70">
        <v>88</v>
      </c>
      <c r="D23" s="71">
        <v>1012.8</v>
      </c>
      <c r="E23" s="72">
        <v>-0.2</v>
      </c>
      <c r="F23" s="113">
        <v>3</v>
      </c>
      <c r="G23" s="68"/>
      <c r="H23" s="194" t="s">
        <v>135</v>
      </c>
      <c r="I23" s="70">
        <v>1</v>
      </c>
      <c r="J23" s="70">
        <v>91</v>
      </c>
      <c r="K23" s="71">
        <v>1005.4</v>
      </c>
      <c r="L23" s="71">
        <v>-2.7</v>
      </c>
      <c r="M23" s="113">
        <v>8</v>
      </c>
      <c r="N23" s="69"/>
    </row>
    <row r="24" spans="1:14" ht="15" x14ac:dyDescent="0.2">
      <c r="A24" s="192" t="s">
        <v>136</v>
      </c>
      <c r="B24" s="73">
        <v>2</v>
      </c>
      <c r="C24" s="73">
        <v>89</v>
      </c>
      <c r="D24" s="74">
        <v>1011.9</v>
      </c>
      <c r="E24" s="75">
        <v>-0.5</v>
      </c>
      <c r="F24" s="113">
        <v>2</v>
      </c>
      <c r="G24" s="68"/>
      <c r="H24" s="195" t="s">
        <v>136</v>
      </c>
      <c r="I24" s="73">
        <v>2</v>
      </c>
      <c r="J24" s="73">
        <v>90</v>
      </c>
      <c r="K24" s="74">
        <v>1005.3</v>
      </c>
      <c r="L24" s="74">
        <v>-3.6</v>
      </c>
      <c r="M24" s="113">
        <v>8</v>
      </c>
      <c r="N24" s="69"/>
    </row>
    <row r="25" spans="1:14" ht="15" x14ac:dyDescent="0.2">
      <c r="A25" s="192" t="s">
        <v>137</v>
      </c>
      <c r="B25" s="73">
        <v>3</v>
      </c>
      <c r="C25" s="73">
        <v>89</v>
      </c>
      <c r="D25" s="74">
        <v>1011.9</v>
      </c>
      <c r="E25" s="75">
        <v>-0.3</v>
      </c>
      <c r="F25" s="113">
        <v>3</v>
      </c>
      <c r="G25" s="68"/>
      <c r="H25" s="195" t="s">
        <v>137</v>
      </c>
      <c r="I25" s="73">
        <v>2</v>
      </c>
      <c r="J25" s="73">
        <v>90</v>
      </c>
      <c r="K25" s="74">
        <v>1005.6</v>
      </c>
      <c r="L25" s="74">
        <v>-4.0999999999999996</v>
      </c>
      <c r="M25" s="113">
        <v>8</v>
      </c>
      <c r="N25" s="69"/>
    </row>
    <row r="26" spans="1:14" ht="15.75" thickBot="1" x14ac:dyDescent="0.25">
      <c r="A26" s="193" t="s">
        <v>138</v>
      </c>
      <c r="B26" s="76">
        <v>2</v>
      </c>
      <c r="C26" s="76">
        <v>88</v>
      </c>
      <c r="D26" s="71">
        <v>1011.7</v>
      </c>
      <c r="E26" s="77">
        <v>-0.2</v>
      </c>
      <c r="F26" s="113">
        <v>5</v>
      </c>
      <c r="G26" s="68"/>
      <c r="H26" s="194" t="s">
        <v>138</v>
      </c>
      <c r="I26" s="70">
        <v>2</v>
      </c>
      <c r="J26" s="76">
        <v>91</v>
      </c>
      <c r="K26" s="71">
        <v>1005.8</v>
      </c>
      <c r="L26" s="71">
        <v>-4.2</v>
      </c>
      <c r="M26" s="113">
        <v>8</v>
      </c>
      <c r="N26" s="69"/>
    </row>
    <row r="27" spans="1:14" ht="15.75" thickBot="1" x14ac:dyDescent="0.25">
      <c r="A27" s="78" t="s">
        <v>110</v>
      </c>
      <c r="B27" s="79">
        <f>ROUND(AVERAGE(B3:B26),1)</f>
        <v>2.2000000000000002</v>
      </c>
      <c r="C27" s="79">
        <f>ROUND(AVERAGE(C3:C26),1)</f>
        <v>87.4</v>
      </c>
      <c r="D27" s="79">
        <f>ROUND(AVERAGE(D3:D26),1)</f>
        <v>1011.2</v>
      </c>
      <c r="E27" s="114">
        <f>AVERAGE(E3:E26)</f>
        <v>0.13333333333333339</v>
      </c>
      <c r="F27" s="79">
        <f>ROUND(AVERAGE(F3:F26),1)</f>
        <v>6.3</v>
      </c>
      <c r="G27" s="68"/>
      <c r="H27" s="78" t="s">
        <v>110</v>
      </c>
      <c r="I27" s="79">
        <f>ROUND(AVERAGE(I3:I26),1)</f>
        <v>1.3</v>
      </c>
      <c r="J27" s="79">
        <f>ROUND(AVERAGE(J3:J26),1)</f>
        <v>92.1</v>
      </c>
      <c r="K27" s="79">
        <f>ROUND(AVERAGE(K3:K26),1)</f>
        <v>1005.5</v>
      </c>
      <c r="L27" s="114">
        <f>AVERAGE(L3:L26)</f>
        <v>-4.0583333333333327</v>
      </c>
      <c r="M27" s="79">
        <f>ROUND(AVERAGE(M3:M26),1)</f>
        <v>7.6</v>
      </c>
      <c r="N27" s="69"/>
    </row>
    <row r="28" spans="1:14" ht="15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</row>
    <row r="29" spans="1:14" ht="15" x14ac:dyDescent="0.2">
      <c r="A29" s="68"/>
      <c r="B29" s="68"/>
      <c r="C29" s="68"/>
      <c r="D29" s="80"/>
      <c r="E29" s="81">
        <v>41670</v>
      </c>
      <c r="F29" s="82"/>
      <c r="G29" s="82"/>
      <c r="H29" s="82"/>
      <c r="I29" s="82"/>
      <c r="J29" s="82"/>
      <c r="K29" s="83"/>
      <c r="L29" s="81">
        <v>41302</v>
      </c>
      <c r="M29" s="82"/>
      <c r="N29" s="69"/>
    </row>
    <row r="30" spans="1:14" ht="15" x14ac:dyDescent="0.2">
      <c r="A30" s="68"/>
      <c r="B30" s="68"/>
      <c r="C30" s="68"/>
      <c r="D30" s="68"/>
      <c r="E30" s="82"/>
      <c r="F30" s="82"/>
      <c r="G30" s="82"/>
      <c r="H30" s="82"/>
      <c r="I30" s="82"/>
      <c r="J30" s="82"/>
      <c r="K30" s="82"/>
      <c r="L30" s="82"/>
      <c r="M30" s="82"/>
      <c r="N30" s="69"/>
    </row>
    <row r="31" spans="1:14" ht="15.75" thickBot="1" x14ac:dyDescent="0.25">
      <c r="A31" s="68"/>
      <c r="B31" s="68"/>
      <c r="C31" s="68"/>
      <c r="D31" s="68"/>
      <c r="E31" s="82"/>
      <c r="F31" s="82"/>
      <c r="G31" s="82"/>
      <c r="H31" s="82"/>
      <c r="I31" s="82"/>
      <c r="J31" s="82"/>
      <c r="K31" s="82"/>
      <c r="L31" s="82"/>
      <c r="M31" s="82"/>
      <c r="N31" s="69"/>
    </row>
    <row r="32" spans="1:14" ht="15.75" thickBot="1" x14ac:dyDescent="0.25">
      <c r="A32" s="66" t="s">
        <v>112</v>
      </c>
      <c r="B32" s="66" t="s">
        <v>113</v>
      </c>
      <c r="C32" s="66" t="s">
        <v>171</v>
      </c>
      <c r="D32" s="66" t="s">
        <v>114</v>
      </c>
      <c r="E32" s="67" t="s">
        <v>139</v>
      </c>
      <c r="F32" s="67" t="s">
        <v>172</v>
      </c>
      <c r="G32" s="82"/>
      <c r="H32" s="66" t="s">
        <v>112</v>
      </c>
      <c r="I32" s="66" t="s">
        <v>113</v>
      </c>
      <c r="J32" s="66" t="s">
        <v>171</v>
      </c>
      <c r="K32" s="66" t="s">
        <v>114</v>
      </c>
      <c r="L32" s="67" t="s">
        <v>139</v>
      </c>
      <c r="M32" s="67" t="s">
        <v>172</v>
      </c>
      <c r="N32" s="69"/>
    </row>
    <row r="33" spans="1:14" ht="15" x14ac:dyDescent="0.2">
      <c r="A33" s="194" t="s">
        <v>115</v>
      </c>
      <c r="B33" s="70">
        <v>1</v>
      </c>
      <c r="C33" s="70">
        <v>91</v>
      </c>
      <c r="D33" s="71">
        <v>1005.6</v>
      </c>
      <c r="E33" s="71">
        <v>-4.5</v>
      </c>
      <c r="F33" s="70">
        <v>8</v>
      </c>
      <c r="G33" s="82"/>
      <c r="H33" s="194" t="s">
        <v>115</v>
      </c>
      <c r="I33" s="70">
        <v>2</v>
      </c>
      <c r="J33" s="70">
        <v>89</v>
      </c>
      <c r="K33" s="71">
        <v>1011.4</v>
      </c>
      <c r="L33" s="71">
        <v>-3.3</v>
      </c>
      <c r="M33" s="113">
        <v>8</v>
      </c>
      <c r="N33" s="69"/>
    </row>
    <row r="34" spans="1:14" ht="15" x14ac:dyDescent="0.2">
      <c r="A34" s="195" t="s">
        <v>116</v>
      </c>
      <c r="B34" s="73">
        <v>2</v>
      </c>
      <c r="C34" s="73">
        <v>91</v>
      </c>
      <c r="D34" s="74">
        <v>1005.7</v>
      </c>
      <c r="E34" s="74">
        <v>-4.8</v>
      </c>
      <c r="F34" s="73">
        <v>8</v>
      </c>
      <c r="G34" s="82"/>
      <c r="H34" s="195" t="s">
        <v>116</v>
      </c>
      <c r="I34" s="73">
        <v>2</v>
      </c>
      <c r="J34" s="73">
        <v>88</v>
      </c>
      <c r="K34" s="74">
        <v>1011.3</v>
      </c>
      <c r="L34" s="74">
        <v>-3.3</v>
      </c>
      <c r="M34" s="113">
        <v>8</v>
      </c>
      <c r="N34" s="69"/>
    </row>
    <row r="35" spans="1:14" ht="15" x14ac:dyDescent="0.2">
      <c r="A35" s="194" t="s">
        <v>117</v>
      </c>
      <c r="B35" s="70">
        <v>1</v>
      </c>
      <c r="C35" s="70">
        <v>91</v>
      </c>
      <c r="D35" s="71">
        <v>1005.9</v>
      </c>
      <c r="E35" s="71">
        <v>-5.3</v>
      </c>
      <c r="F35" s="70">
        <v>8</v>
      </c>
      <c r="G35" s="82"/>
      <c r="H35" s="194" t="s">
        <v>117</v>
      </c>
      <c r="I35" s="70">
        <v>3</v>
      </c>
      <c r="J35" s="70">
        <v>88</v>
      </c>
      <c r="K35" s="71">
        <v>1011.2</v>
      </c>
      <c r="L35" s="71">
        <v>-3.3</v>
      </c>
      <c r="M35" s="113">
        <v>8</v>
      </c>
      <c r="N35" s="69"/>
    </row>
    <row r="36" spans="1:14" ht="15" x14ac:dyDescent="0.2">
      <c r="A36" s="195" t="s">
        <v>118</v>
      </c>
      <c r="B36" s="73">
        <v>1</v>
      </c>
      <c r="C36" s="73">
        <v>91</v>
      </c>
      <c r="D36" s="74">
        <v>1005.9</v>
      </c>
      <c r="E36" s="74">
        <v>-5.3</v>
      </c>
      <c r="F36" s="73">
        <v>8</v>
      </c>
      <c r="G36" s="82"/>
      <c r="H36" s="195" t="s">
        <v>118</v>
      </c>
      <c r="I36" s="73">
        <v>2</v>
      </c>
      <c r="J36" s="73">
        <v>88</v>
      </c>
      <c r="K36" s="74">
        <v>1011.2</v>
      </c>
      <c r="L36" s="74">
        <v>-3.3</v>
      </c>
      <c r="M36" s="113">
        <v>8</v>
      </c>
      <c r="N36" s="69"/>
    </row>
    <row r="37" spans="1:14" ht="15" x14ac:dyDescent="0.2">
      <c r="A37" s="194" t="s">
        <v>119</v>
      </c>
      <c r="B37" s="70">
        <v>1</v>
      </c>
      <c r="C37" s="70">
        <v>91</v>
      </c>
      <c r="D37" s="71">
        <v>1005.9</v>
      </c>
      <c r="E37" s="71">
        <v>-5.5</v>
      </c>
      <c r="F37" s="70">
        <v>8</v>
      </c>
      <c r="G37" s="82"/>
      <c r="H37" s="194" t="s">
        <v>119</v>
      </c>
      <c r="I37" s="70">
        <v>3</v>
      </c>
      <c r="J37" s="70">
        <v>87</v>
      </c>
      <c r="K37" s="71">
        <v>1011.2</v>
      </c>
      <c r="L37" s="71">
        <v>-3.3</v>
      </c>
      <c r="M37" s="113">
        <v>8</v>
      </c>
      <c r="N37" s="69"/>
    </row>
    <row r="38" spans="1:14" ht="15" x14ac:dyDescent="0.2">
      <c r="A38" s="195" t="s">
        <v>120</v>
      </c>
      <c r="B38" s="73">
        <v>1</v>
      </c>
      <c r="C38" s="73">
        <v>91</v>
      </c>
      <c r="D38" s="74">
        <v>1006</v>
      </c>
      <c r="E38" s="74">
        <v>-5.7</v>
      </c>
      <c r="F38" s="73">
        <v>8</v>
      </c>
      <c r="G38" s="82"/>
      <c r="H38" s="195" t="s">
        <v>120</v>
      </c>
      <c r="I38" s="73">
        <v>3</v>
      </c>
      <c r="J38" s="73">
        <v>86</v>
      </c>
      <c r="K38" s="74">
        <v>1011.8</v>
      </c>
      <c r="L38" s="74">
        <v>-3.3</v>
      </c>
      <c r="M38" s="113">
        <v>8</v>
      </c>
      <c r="N38" s="69"/>
    </row>
    <row r="39" spans="1:14" ht="15" x14ac:dyDescent="0.2">
      <c r="A39" s="194" t="s">
        <v>121</v>
      </c>
      <c r="B39" s="70">
        <v>2</v>
      </c>
      <c r="C39" s="70">
        <v>93</v>
      </c>
      <c r="D39" s="71">
        <v>1005.8</v>
      </c>
      <c r="E39" s="71">
        <v>-5.6</v>
      </c>
      <c r="F39" s="70">
        <v>8</v>
      </c>
      <c r="G39" s="82"/>
      <c r="H39" s="194" t="s">
        <v>121</v>
      </c>
      <c r="I39" s="73">
        <v>2</v>
      </c>
      <c r="J39" s="73">
        <v>87</v>
      </c>
      <c r="K39" s="74">
        <v>1012</v>
      </c>
      <c r="L39" s="74">
        <v>-3</v>
      </c>
      <c r="M39" s="113">
        <v>8</v>
      </c>
      <c r="N39" s="69"/>
    </row>
    <row r="40" spans="1:14" ht="15" x14ac:dyDescent="0.2">
      <c r="A40" s="195" t="s">
        <v>122</v>
      </c>
      <c r="B40" s="73">
        <v>2</v>
      </c>
      <c r="C40" s="73">
        <v>94</v>
      </c>
      <c r="D40" s="74">
        <v>1006.1</v>
      </c>
      <c r="E40" s="75">
        <v>-5.5</v>
      </c>
      <c r="F40" s="73">
        <v>8</v>
      </c>
      <c r="G40" s="82"/>
      <c r="H40" s="195" t="s">
        <v>122</v>
      </c>
      <c r="I40" s="70">
        <v>2</v>
      </c>
      <c r="J40" s="70">
        <v>87</v>
      </c>
      <c r="K40" s="71">
        <v>1012.7</v>
      </c>
      <c r="L40" s="71">
        <v>-3</v>
      </c>
      <c r="M40" s="113">
        <v>8</v>
      </c>
      <c r="N40" s="69"/>
    </row>
    <row r="41" spans="1:14" ht="15" x14ac:dyDescent="0.2">
      <c r="A41" s="194" t="s">
        <v>123</v>
      </c>
      <c r="B41" s="70">
        <v>2</v>
      </c>
      <c r="C41" s="70">
        <v>93</v>
      </c>
      <c r="D41" s="71">
        <v>1006.6</v>
      </c>
      <c r="E41" s="72">
        <v>-5.7</v>
      </c>
      <c r="F41" s="70">
        <v>8</v>
      </c>
      <c r="G41" s="82"/>
      <c r="H41" s="194" t="s">
        <v>123</v>
      </c>
      <c r="I41" s="73">
        <v>3</v>
      </c>
      <c r="J41" s="73">
        <v>85</v>
      </c>
      <c r="K41" s="74">
        <v>1013.3</v>
      </c>
      <c r="L41" s="74">
        <v>-3.4</v>
      </c>
      <c r="M41" s="113">
        <v>7</v>
      </c>
      <c r="N41" s="69"/>
    </row>
    <row r="42" spans="1:14" ht="15" x14ac:dyDescent="0.2">
      <c r="A42" s="195" t="s">
        <v>124</v>
      </c>
      <c r="B42" s="73">
        <v>2</v>
      </c>
      <c r="C42" s="73">
        <v>93</v>
      </c>
      <c r="D42" s="74">
        <v>1006.8</v>
      </c>
      <c r="E42" s="75">
        <v>-5.4</v>
      </c>
      <c r="F42" s="113">
        <v>8</v>
      </c>
      <c r="G42" s="82"/>
      <c r="H42" s="219" t="s">
        <v>124</v>
      </c>
      <c r="I42" s="73">
        <v>3</v>
      </c>
      <c r="J42" s="221">
        <v>84</v>
      </c>
      <c r="K42" s="74">
        <v>1013.5</v>
      </c>
      <c r="L42" s="74">
        <v>-3.9</v>
      </c>
      <c r="M42" s="113">
        <v>7</v>
      </c>
      <c r="N42" s="69"/>
    </row>
    <row r="43" spans="1:14" ht="15" x14ac:dyDescent="0.2">
      <c r="A43" s="194" t="s">
        <v>125</v>
      </c>
      <c r="B43" s="70">
        <v>2</v>
      </c>
      <c r="C43" s="70">
        <v>93</v>
      </c>
      <c r="D43" s="71">
        <v>1007.3</v>
      </c>
      <c r="E43" s="72">
        <v>-5.2</v>
      </c>
      <c r="F43" s="113">
        <v>8</v>
      </c>
      <c r="G43" s="82"/>
      <c r="H43" s="220" t="s">
        <v>125</v>
      </c>
      <c r="I43" s="73">
        <v>3</v>
      </c>
      <c r="J43" s="222">
        <v>84</v>
      </c>
      <c r="K43" s="71">
        <v>1013.7</v>
      </c>
      <c r="L43" s="71">
        <v>-3.5</v>
      </c>
      <c r="M43" s="113">
        <v>7</v>
      </c>
      <c r="N43" s="69"/>
    </row>
    <row r="44" spans="1:14" ht="15" x14ac:dyDescent="0.2">
      <c r="A44" s="195" t="s">
        <v>126</v>
      </c>
      <c r="B44" s="73">
        <v>2</v>
      </c>
      <c r="C44" s="73">
        <v>91</v>
      </c>
      <c r="D44" s="74">
        <v>1007.6</v>
      </c>
      <c r="E44" s="75">
        <v>-5.0999999999999996</v>
      </c>
      <c r="F44" s="113">
        <v>8</v>
      </c>
      <c r="G44" s="82"/>
      <c r="H44" s="195" t="s">
        <v>126</v>
      </c>
      <c r="I44" s="73">
        <v>3</v>
      </c>
      <c r="J44" s="73">
        <v>84</v>
      </c>
      <c r="K44" s="74">
        <v>1013.8</v>
      </c>
      <c r="L44" s="74">
        <v>-3.5</v>
      </c>
      <c r="M44" s="113">
        <v>6</v>
      </c>
      <c r="N44" s="69"/>
    </row>
    <row r="45" spans="1:14" ht="15" x14ac:dyDescent="0.2">
      <c r="A45" s="194" t="s">
        <v>127</v>
      </c>
      <c r="B45" s="70">
        <v>2</v>
      </c>
      <c r="C45" s="70">
        <v>91</v>
      </c>
      <c r="D45" s="71">
        <v>1007.7</v>
      </c>
      <c r="E45" s="72">
        <v>-4.3</v>
      </c>
      <c r="F45" s="113">
        <v>8</v>
      </c>
      <c r="G45" s="82"/>
      <c r="H45" s="194" t="s">
        <v>127</v>
      </c>
      <c r="I45" s="70">
        <v>3</v>
      </c>
      <c r="J45" s="73">
        <v>82</v>
      </c>
      <c r="K45" s="74">
        <v>1014</v>
      </c>
      <c r="L45" s="71">
        <v>-3.4</v>
      </c>
      <c r="M45" s="113">
        <v>5</v>
      </c>
      <c r="N45" s="69"/>
    </row>
    <row r="46" spans="1:14" ht="15" x14ac:dyDescent="0.2">
      <c r="A46" s="195" t="s">
        <v>128</v>
      </c>
      <c r="B46" s="73">
        <v>2</v>
      </c>
      <c r="C46" s="73">
        <v>90</v>
      </c>
      <c r="D46" s="74">
        <v>1007.9</v>
      </c>
      <c r="E46" s="75">
        <v>-4.5</v>
      </c>
      <c r="F46" s="113">
        <v>8</v>
      </c>
      <c r="G46" s="82"/>
      <c r="H46" s="195" t="s">
        <v>128</v>
      </c>
      <c r="I46" s="73">
        <v>3</v>
      </c>
      <c r="J46" s="233">
        <v>81</v>
      </c>
      <c r="K46" s="71">
        <v>1014.3</v>
      </c>
      <c r="L46" s="74">
        <v>-3.7</v>
      </c>
      <c r="M46" s="113">
        <v>3</v>
      </c>
      <c r="N46" s="69"/>
    </row>
    <row r="47" spans="1:14" ht="15" x14ac:dyDescent="0.2">
      <c r="A47" s="194" t="s">
        <v>129</v>
      </c>
      <c r="B47" s="73">
        <v>2</v>
      </c>
      <c r="C47" s="73">
        <v>88</v>
      </c>
      <c r="D47" s="74">
        <v>1007.5</v>
      </c>
      <c r="E47" s="72">
        <v>-4.3</v>
      </c>
      <c r="F47" s="113">
        <v>8</v>
      </c>
      <c r="G47" s="82"/>
      <c r="H47" s="194" t="s">
        <v>129</v>
      </c>
      <c r="I47" s="70">
        <v>3</v>
      </c>
      <c r="J47" s="73">
        <v>83</v>
      </c>
      <c r="K47" s="74">
        <v>1013.9</v>
      </c>
      <c r="L47" s="71">
        <v>-3.5</v>
      </c>
      <c r="M47" s="113">
        <v>1</v>
      </c>
      <c r="N47" s="69"/>
    </row>
    <row r="48" spans="1:14" ht="15" x14ac:dyDescent="0.2">
      <c r="A48" s="195" t="s">
        <v>130</v>
      </c>
      <c r="B48" s="70">
        <v>2</v>
      </c>
      <c r="C48" s="70">
        <v>89</v>
      </c>
      <c r="D48" s="71">
        <v>1007.9</v>
      </c>
      <c r="E48" s="75">
        <v>-3.7</v>
      </c>
      <c r="F48" s="113">
        <v>8</v>
      </c>
      <c r="G48" s="82"/>
      <c r="H48" s="195" t="s">
        <v>130</v>
      </c>
      <c r="I48" s="73">
        <v>2</v>
      </c>
      <c r="J48" s="73">
        <v>85</v>
      </c>
      <c r="K48" s="74">
        <v>1014</v>
      </c>
      <c r="L48" s="74">
        <v>-3.8</v>
      </c>
      <c r="M48" s="113">
        <v>2</v>
      </c>
      <c r="N48" s="69"/>
    </row>
    <row r="49" spans="1:14" ht="15" x14ac:dyDescent="0.2">
      <c r="A49" s="194" t="s">
        <v>131</v>
      </c>
      <c r="B49" s="73">
        <v>2</v>
      </c>
      <c r="C49" s="73">
        <v>87</v>
      </c>
      <c r="D49" s="74">
        <v>1008.3</v>
      </c>
      <c r="E49" s="72">
        <v>-3.7</v>
      </c>
      <c r="F49" s="113">
        <v>8</v>
      </c>
      <c r="G49" s="82"/>
      <c r="H49" s="194" t="s">
        <v>131</v>
      </c>
      <c r="I49" s="70">
        <v>3</v>
      </c>
      <c r="J49" s="70">
        <v>85</v>
      </c>
      <c r="K49" s="71">
        <v>1014.1</v>
      </c>
      <c r="L49" s="71">
        <v>-3.9</v>
      </c>
      <c r="M49" s="113">
        <v>5</v>
      </c>
      <c r="N49" s="69"/>
    </row>
    <row r="50" spans="1:14" ht="15" x14ac:dyDescent="0.2">
      <c r="A50" s="195" t="s">
        <v>132</v>
      </c>
      <c r="B50" s="73">
        <v>2</v>
      </c>
      <c r="C50" s="73">
        <v>89</v>
      </c>
      <c r="D50" s="74">
        <v>1008.8</v>
      </c>
      <c r="E50" s="75">
        <v>-3.8</v>
      </c>
      <c r="F50" s="113">
        <v>8</v>
      </c>
      <c r="G50" s="82"/>
      <c r="H50" s="195" t="s">
        <v>132</v>
      </c>
      <c r="I50" s="73">
        <v>2</v>
      </c>
      <c r="J50" s="73">
        <v>86</v>
      </c>
      <c r="K50" s="74">
        <v>1014</v>
      </c>
      <c r="L50" s="74">
        <v>-3.9</v>
      </c>
      <c r="M50" s="113">
        <v>7</v>
      </c>
      <c r="N50" s="69"/>
    </row>
    <row r="51" spans="1:14" ht="15" x14ac:dyDescent="0.2">
      <c r="A51" s="194" t="s">
        <v>133</v>
      </c>
      <c r="B51" s="70">
        <v>2</v>
      </c>
      <c r="C51" s="70">
        <v>90</v>
      </c>
      <c r="D51" s="71">
        <v>1009.1</v>
      </c>
      <c r="E51" s="72">
        <v>-3.5</v>
      </c>
      <c r="F51" s="113">
        <v>8</v>
      </c>
      <c r="G51" s="82"/>
      <c r="H51" s="194" t="s">
        <v>133</v>
      </c>
      <c r="I51" s="70">
        <v>3</v>
      </c>
      <c r="J51" s="70">
        <v>88</v>
      </c>
      <c r="K51" s="71">
        <v>1014</v>
      </c>
      <c r="L51" s="71">
        <v>-3.1</v>
      </c>
      <c r="M51" s="113">
        <v>8</v>
      </c>
      <c r="N51" s="69"/>
    </row>
    <row r="52" spans="1:14" ht="15" x14ac:dyDescent="0.2">
      <c r="A52" s="195" t="s">
        <v>134</v>
      </c>
      <c r="B52" s="73">
        <v>2</v>
      </c>
      <c r="C52" s="73">
        <v>89</v>
      </c>
      <c r="D52" s="74">
        <v>1009.6</v>
      </c>
      <c r="E52" s="75">
        <v>-3.3</v>
      </c>
      <c r="F52" s="113">
        <v>8</v>
      </c>
      <c r="G52" s="82"/>
      <c r="H52" s="195" t="s">
        <v>134</v>
      </c>
      <c r="I52" s="73">
        <v>3</v>
      </c>
      <c r="J52" s="73">
        <v>88</v>
      </c>
      <c r="K52" s="74">
        <v>1013.6</v>
      </c>
      <c r="L52" s="74">
        <v>-2.6</v>
      </c>
      <c r="M52" s="113">
        <v>8</v>
      </c>
      <c r="N52" s="69"/>
    </row>
    <row r="53" spans="1:14" ht="15" x14ac:dyDescent="0.2">
      <c r="A53" s="194" t="s">
        <v>135</v>
      </c>
      <c r="B53" s="70">
        <v>3</v>
      </c>
      <c r="C53" s="70">
        <v>89</v>
      </c>
      <c r="D53" s="71">
        <v>1009.9</v>
      </c>
      <c r="E53" s="72">
        <v>-3.1</v>
      </c>
      <c r="F53" s="113">
        <v>8</v>
      </c>
      <c r="G53" s="82"/>
      <c r="H53" s="194" t="s">
        <v>135</v>
      </c>
      <c r="I53" s="70">
        <v>3</v>
      </c>
      <c r="J53" s="70">
        <v>89</v>
      </c>
      <c r="K53" s="71">
        <v>1013.3</v>
      </c>
      <c r="L53" s="71">
        <v>-2.1</v>
      </c>
      <c r="M53" s="113">
        <v>8</v>
      </c>
      <c r="N53" s="69"/>
    </row>
    <row r="54" spans="1:14" ht="15" x14ac:dyDescent="0.2">
      <c r="A54" s="195" t="s">
        <v>136</v>
      </c>
      <c r="B54" s="73">
        <v>2</v>
      </c>
      <c r="C54" s="73">
        <v>89</v>
      </c>
      <c r="D54" s="74">
        <v>1010</v>
      </c>
      <c r="E54" s="75">
        <v>-3.1</v>
      </c>
      <c r="F54" s="113">
        <v>8</v>
      </c>
      <c r="G54" s="82"/>
      <c r="H54" s="195" t="s">
        <v>136</v>
      </c>
      <c r="I54" s="73">
        <v>3</v>
      </c>
      <c r="J54" s="73">
        <v>89</v>
      </c>
      <c r="K54" s="74">
        <v>1013</v>
      </c>
      <c r="L54" s="74">
        <v>-1.7</v>
      </c>
      <c r="M54" s="113">
        <v>8</v>
      </c>
      <c r="N54" s="69"/>
    </row>
    <row r="55" spans="1:14" ht="15" x14ac:dyDescent="0.2">
      <c r="A55" s="195" t="s">
        <v>137</v>
      </c>
      <c r="B55" s="73">
        <v>3</v>
      </c>
      <c r="C55" s="73">
        <v>89</v>
      </c>
      <c r="D55" s="74">
        <v>1010.3</v>
      </c>
      <c r="E55" s="75">
        <v>-3.1</v>
      </c>
      <c r="F55" s="113">
        <v>8</v>
      </c>
      <c r="G55" s="82"/>
      <c r="H55" s="195" t="s">
        <v>137</v>
      </c>
      <c r="I55" s="73">
        <v>3</v>
      </c>
      <c r="J55" s="73">
        <v>89</v>
      </c>
      <c r="K55" s="74">
        <v>1012.4</v>
      </c>
      <c r="L55" s="74">
        <v>-1.3</v>
      </c>
      <c r="M55" s="113">
        <v>8</v>
      </c>
      <c r="N55" s="69"/>
    </row>
    <row r="56" spans="1:14" ht="15.75" thickBot="1" x14ac:dyDescent="0.25">
      <c r="A56" s="196" t="s">
        <v>138</v>
      </c>
      <c r="B56" s="76">
        <v>1</v>
      </c>
      <c r="C56" s="76">
        <v>89</v>
      </c>
      <c r="D56" s="71">
        <v>1010.9</v>
      </c>
      <c r="E56" s="77">
        <v>-3.2</v>
      </c>
      <c r="F56" s="113">
        <v>8</v>
      </c>
      <c r="G56" s="82"/>
      <c r="H56" s="196" t="s">
        <v>138</v>
      </c>
      <c r="I56" s="70">
        <v>3</v>
      </c>
      <c r="J56" s="76">
        <v>88</v>
      </c>
      <c r="K56" s="71">
        <v>1011.7</v>
      </c>
      <c r="L56" s="71">
        <v>-1.1000000000000001</v>
      </c>
      <c r="M56" s="113">
        <v>8</v>
      </c>
      <c r="N56" s="69"/>
    </row>
    <row r="57" spans="1:14" ht="15.75" thickBot="1" x14ac:dyDescent="0.25">
      <c r="A57" s="78" t="s">
        <v>110</v>
      </c>
      <c r="B57" s="79">
        <f>ROUND(AVERAGE(B33:B56),1)</f>
        <v>1.8</v>
      </c>
      <c r="C57" s="79">
        <f>ROUND(AVERAGE(C33:C56),1)</f>
        <v>90.5</v>
      </c>
      <c r="D57" s="79">
        <f>ROUND(AVERAGE(D33:D56),1)</f>
        <v>1007.6</v>
      </c>
      <c r="E57" s="79">
        <f>ROUND(AVERAGE(E33:E56),1)</f>
        <v>-4.5</v>
      </c>
      <c r="F57" s="79">
        <f>ROUND(AVERAGE(F33:F56),1)</f>
        <v>8</v>
      </c>
      <c r="G57" s="82"/>
      <c r="H57" s="78" t="s">
        <v>110</v>
      </c>
      <c r="I57" s="79">
        <f>ROUND(AVERAGE(I33:I56),1)</f>
        <v>2.7</v>
      </c>
      <c r="J57" s="79">
        <f>ROUND(AVERAGE(J33:J56),1)</f>
        <v>86.3</v>
      </c>
      <c r="K57" s="79">
        <f>ROUND(AVERAGE(K33:K56),1)</f>
        <v>1012.9</v>
      </c>
      <c r="L57" s="79">
        <f>ROUND(AVERAGE(L33:L56),1)</f>
        <v>-3.1</v>
      </c>
      <c r="M57" s="79">
        <f>ROUND(AVERAGE(M33:M56),1)</f>
        <v>6.8</v>
      </c>
      <c r="N57" s="69"/>
    </row>
    <row r="58" spans="1:14" ht="15" x14ac:dyDescent="0.2">
      <c r="A58" s="68"/>
      <c r="B58" s="68"/>
      <c r="C58" s="68"/>
      <c r="D58" s="68"/>
      <c r="E58" s="82"/>
      <c r="F58" s="82"/>
      <c r="G58" s="82"/>
      <c r="H58" s="82"/>
      <c r="I58" s="82"/>
      <c r="J58" s="82"/>
      <c r="K58" s="82"/>
      <c r="L58" s="82"/>
      <c r="M58" s="82"/>
      <c r="N58" s="69"/>
    </row>
    <row r="59" spans="1:14" ht="15" x14ac:dyDescent="0.2">
      <c r="A59" s="68"/>
      <c r="B59" s="68"/>
      <c r="C59" s="68"/>
      <c r="D59" s="80"/>
      <c r="E59" s="81">
        <v>41303</v>
      </c>
      <c r="F59" s="82"/>
      <c r="G59" s="82"/>
      <c r="H59" s="82"/>
      <c r="I59" s="82"/>
      <c r="J59" s="82"/>
      <c r="K59" s="83"/>
      <c r="L59" s="81">
        <v>41669</v>
      </c>
      <c r="M59" s="82"/>
      <c r="N59" s="69"/>
    </row>
    <row r="60" spans="1:14" ht="14.25" x14ac:dyDescent="0.2">
      <c r="A60" s="69"/>
      <c r="B60" s="69"/>
      <c r="C60" s="69"/>
      <c r="D60" s="69"/>
      <c r="E60" s="84"/>
      <c r="F60" s="84"/>
      <c r="G60" s="84"/>
      <c r="H60" s="84"/>
      <c r="I60" s="84"/>
      <c r="J60" s="84"/>
      <c r="K60" s="84"/>
      <c r="L60" s="84"/>
      <c r="M60" s="84"/>
      <c r="N60" s="69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ignoredErrors>
    <ignoredError sqref="A3:A26 H3:H26 A33:A56 H33:H56" numberStoredAsText="1"/>
    <ignoredError sqref="E27 L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customWidth="1"/>
    <col min="8" max="8" width="4.7109375" customWidth="1"/>
    <col min="9" max="9" width="5.7109375" customWidth="1"/>
    <col min="10" max="10" width="2.85546875" customWidth="1"/>
    <col min="11" max="11" width="2.42578125" hidden="1" customWidth="1"/>
    <col min="12" max="12" width="4.85546875" customWidth="1"/>
    <col min="13" max="13" width="6.42578125" customWidth="1"/>
    <col min="14" max="14" width="6.28515625" customWidth="1"/>
    <col min="15" max="15" width="4.7109375" customWidth="1"/>
    <col min="16" max="16" width="4.140625" customWidth="1"/>
    <col min="17" max="17" width="3.7109375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3.42578125" style="17" customWidth="1"/>
    <col min="23" max="23" width="3.42578125" customWidth="1"/>
    <col min="24" max="24" width="3.85546875" customWidth="1"/>
    <col min="25" max="25" width="6.85546875" customWidth="1"/>
    <col min="26" max="26" width="11.42578125" customWidth="1"/>
    <col min="27" max="27" width="11.42578125" hidden="1" customWidth="1"/>
    <col min="28" max="28" width="10.28515625" hidden="1" customWidth="1"/>
    <col min="29" max="29" width="12.140625" hidden="1" customWidth="1"/>
    <col min="30" max="30" width="13.85546875" hidden="1" customWidth="1"/>
    <col min="31" max="31" width="15.42578125" hidden="1" customWidth="1"/>
    <col min="32" max="32" width="19.28515625" hidden="1" customWidth="1"/>
    <col min="33" max="33" width="25.85546875" hidden="1" customWidth="1"/>
    <col min="34" max="34" width="26.140625" hidden="1" customWidth="1"/>
    <col min="35" max="35" width="22.85546875" hidden="1" customWidth="1"/>
    <col min="36" max="36" width="15.140625" hidden="1" customWidth="1"/>
  </cols>
  <sheetData>
    <row r="1" spans="1:34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8"/>
      <c r="T1" s="18"/>
      <c r="U1" s="18"/>
      <c r="V1" s="20"/>
      <c r="W1" s="18"/>
      <c r="X1" s="21"/>
    </row>
    <row r="2" spans="1:34" ht="15.75" x14ac:dyDescent="0.25">
      <c r="A2" s="22" t="s">
        <v>170</v>
      </c>
      <c r="B2" s="64"/>
      <c r="C2" s="64"/>
      <c r="D2" s="64"/>
      <c r="E2" s="64"/>
      <c r="F2" s="18"/>
      <c r="G2" s="18"/>
      <c r="H2" s="18"/>
      <c r="I2" s="18"/>
      <c r="J2" s="18"/>
      <c r="K2" s="18"/>
      <c r="L2" s="23" t="s">
        <v>30</v>
      </c>
      <c r="M2" s="259" t="s">
        <v>212</v>
      </c>
      <c r="N2" s="259"/>
      <c r="O2" s="18"/>
      <c r="P2" s="18"/>
      <c r="Q2" s="23"/>
      <c r="R2" s="22"/>
      <c r="S2" s="260"/>
      <c r="T2" s="260"/>
      <c r="U2" s="18"/>
      <c r="V2" s="20"/>
      <c r="W2" s="18"/>
      <c r="X2" s="21"/>
      <c r="Y2" s="65" t="s">
        <v>148</v>
      </c>
      <c r="Z2" s="183">
        <v>2014</v>
      </c>
    </row>
    <row r="3" spans="1:34" ht="13.5" thickBo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20"/>
      <c r="W3" s="18"/>
      <c r="X3" s="21"/>
    </row>
    <row r="4" spans="1:34" ht="13.5" thickBot="1" x14ac:dyDescent="0.25">
      <c r="A4" s="24" t="s">
        <v>31</v>
      </c>
      <c r="B4" s="25" t="s">
        <v>32</v>
      </c>
      <c r="C4" s="25" t="s">
        <v>33</v>
      </c>
      <c r="D4" s="25" t="s">
        <v>34</v>
      </c>
      <c r="E4" s="25" t="s">
        <v>35</v>
      </c>
      <c r="F4" s="25" t="s">
        <v>164</v>
      </c>
      <c r="G4" s="25" t="s">
        <v>36</v>
      </c>
      <c r="H4" s="25" t="s">
        <v>1</v>
      </c>
      <c r="I4" s="25" t="s">
        <v>37</v>
      </c>
      <c r="J4" s="25" t="s">
        <v>38</v>
      </c>
      <c r="K4" s="25"/>
      <c r="L4" s="25" t="s">
        <v>39</v>
      </c>
      <c r="M4" s="25" t="s">
        <v>40</v>
      </c>
      <c r="N4" s="25" t="s">
        <v>0</v>
      </c>
      <c r="O4" s="31" t="s">
        <v>41</v>
      </c>
      <c r="P4" s="63"/>
      <c r="Q4" s="26"/>
      <c r="R4" s="27" t="s">
        <v>42</v>
      </c>
      <c r="S4" s="28"/>
      <c r="T4" s="29"/>
      <c r="U4" s="30"/>
      <c r="V4" s="31" t="s">
        <v>43</v>
      </c>
      <c r="W4" s="198" t="s">
        <v>194</v>
      </c>
      <c r="X4" s="198"/>
    </row>
    <row r="5" spans="1:34" ht="36.75" thickBot="1" x14ac:dyDescent="0.25">
      <c r="A5" s="32"/>
      <c r="B5" s="32"/>
      <c r="C5" s="32"/>
      <c r="D5" s="32"/>
      <c r="E5" s="33"/>
      <c r="F5" s="32"/>
      <c r="G5" s="32"/>
      <c r="H5" s="32"/>
      <c r="I5" s="33"/>
      <c r="J5" s="34" t="s">
        <v>111</v>
      </c>
      <c r="K5" s="35"/>
      <c r="L5" s="32"/>
      <c r="M5" s="32"/>
      <c r="N5" s="32"/>
      <c r="O5" s="34" t="s">
        <v>165</v>
      </c>
      <c r="P5" s="53" t="s">
        <v>44</v>
      </c>
      <c r="Q5" s="36" t="s">
        <v>45</v>
      </c>
      <c r="R5" s="53" t="s">
        <v>150</v>
      </c>
      <c r="S5" s="37" t="s">
        <v>46</v>
      </c>
      <c r="T5" s="37" t="s">
        <v>47</v>
      </c>
      <c r="U5" s="37" t="s">
        <v>48</v>
      </c>
      <c r="V5" s="34" t="s">
        <v>165</v>
      </c>
      <c r="W5" s="198" t="s">
        <v>195</v>
      </c>
      <c r="X5" s="197"/>
    </row>
    <row r="6" spans="1:34" x14ac:dyDescent="0.2">
      <c r="A6" s="119" t="s">
        <v>2</v>
      </c>
      <c r="B6" s="115">
        <v>1.4</v>
      </c>
      <c r="C6" s="115">
        <v>4.0999999999999996</v>
      </c>
      <c r="D6" s="115">
        <v>-0.7</v>
      </c>
      <c r="E6" s="120">
        <v>-2.8</v>
      </c>
      <c r="F6" s="121">
        <v>80</v>
      </c>
      <c r="G6" s="39">
        <v>87</v>
      </c>
      <c r="H6" s="201">
        <v>3.5</v>
      </c>
      <c r="I6" s="115" t="s">
        <v>216</v>
      </c>
      <c r="J6" s="38"/>
      <c r="K6" s="38"/>
      <c r="L6" s="115">
        <v>0.3</v>
      </c>
      <c r="M6" s="226">
        <v>1016.1</v>
      </c>
      <c r="N6" s="115">
        <v>-0.4</v>
      </c>
      <c r="O6" s="38">
        <v>2</v>
      </c>
      <c r="P6" s="258">
        <v>0</v>
      </c>
      <c r="Q6" s="138"/>
      <c r="R6" s="38"/>
      <c r="S6" s="59"/>
      <c r="T6" s="38"/>
      <c r="U6" s="38"/>
      <c r="V6" s="59">
        <v>5</v>
      </c>
      <c r="W6" s="62"/>
      <c r="X6" s="41"/>
      <c r="AA6" s="4" t="s">
        <v>49</v>
      </c>
      <c r="AB6" s="4" t="s">
        <v>50</v>
      </c>
      <c r="AC6" s="4" t="s">
        <v>51</v>
      </c>
      <c r="AD6" s="3"/>
      <c r="AE6" s="4" t="s">
        <v>52</v>
      </c>
      <c r="AF6" s="4" t="s">
        <v>53</v>
      </c>
      <c r="AG6" s="4" t="s">
        <v>54</v>
      </c>
      <c r="AH6" s="1" t="s">
        <v>55</v>
      </c>
    </row>
    <row r="7" spans="1:34" x14ac:dyDescent="0.2">
      <c r="A7" s="119" t="s">
        <v>3</v>
      </c>
      <c r="B7" s="115">
        <v>2.7</v>
      </c>
      <c r="C7" s="115">
        <v>4.5999999999999996</v>
      </c>
      <c r="D7" s="115">
        <v>0.8</v>
      </c>
      <c r="E7" s="120">
        <v>-0.6</v>
      </c>
      <c r="F7" s="121">
        <v>78</v>
      </c>
      <c r="G7" s="39">
        <v>85</v>
      </c>
      <c r="H7" s="115">
        <v>7.2</v>
      </c>
      <c r="I7" s="115" t="s">
        <v>216</v>
      </c>
      <c r="J7" s="40"/>
      <c r="K7" s="38"/>
      <c r="L7" s="115">
        <v>0.5</v>
      </c>
      <c r="M7" s="115">
        <v>1009.9</v>
      </c>
      <c r="N7" s="115">
        <v>0.3</v>
      </c>
      <c r="O7" s="38">
        <v>3</v>
      </c>
      <c r="P7" s="258">
        <v>0</v>
      </c>
      <c r="Q7" s="138"/>
      <c r="R7" s="38"/>
      <c r="S7" s="59"/>
      <c r="T7" s="38"/>
      <c r="U7" s="38"/>
      <c r="V7" s="59">
        <v>5</v>
      </c>
      <c r="W7" s="62"/>
      <c r="X7" s="41"/>
      <c r="AA7" s="4">
        <f>COUNTIF(C6:C15,"&gt;=30")</f>
        <v>0</v>
      </c>
      <c r="AB7" s="4">
        <f>COUNTIF(C6:C15,"&gt;=25")</f>
        <v>0</v>
      </c>
      <c r="AC7" s="4">
        <f>COUNTIF(C6:C15,"&lt;0")</f>
        <v>0</v>
      </c>
      <c r="AD7" s="3"/>
      <c r="AE7" s="4">
        <f>COUNTIF(I6:I15,"&gt;=0,1")</f>
        <v>6</v>
      </c>
      <c r="AF7" s="4">
        <f>COUNTIF(I6:I15,"&gt;=1")</f>
        <v>4</v>
      </c>
      <c r="AG7" s="4">
        <f>COUNTIF(I6:I15,"&gt;=3")</f>
        <v>1</v>
      </c>
      <c r="AH7" s="1">
        <f>COUNTIF(I6:I15,"&gt;=10")</f>
        <v>0</v>
      </c>
    </row>
    <row r="8" spans="1:34" x14ac:dyDescent="0.2">
      <c r="A8" s="119" t="s">
        <v>4</v>
      </c>
      <c r="B8" s="115">
        <v>4.3</v>
      </c>
      <c r="C8" s="115">
        <v>7</v>
      </c>
      <c r="D8" s="115">
        <v>0.1</v>
      </c>
      <c r="E8" s="120">
        <v>-2.2000000000000002</v>
      </c>
      <c r="F8" s="121">
        <v>78</v>
      </c>
      <c r="G8" s="39">
        <v>87</v>
      </c>
      <c r="H8" s="115">
        <v>5.3</v>
      </c>
      <c r="I8" s="115">
        <v>0.3</v>
      </c>
      <c r="J8" s="40" t="s">
        <v>224</v>
      </c>
      <c r="K8" s="38"/>
      <c r="L8" s="115">
        <v>0.2</v>
      </c>
      <c r="M8" s="115">
        <v>1012.5</v>
      </c>
      <c r="N8" s="115">
        <v>2.2000000000000002</v>
      </c>
      <c r="O8" s="38">
        <v>2</v>
      </c>
      <c r="P8" s="258">
        <v>0</v>
      </c>
      <c r="Q8" s="138"/>
      <c r="R8" s="38">
        <v>1</v>
      </c>
      <c r="S8" s="59"/>
      <c r="T8" s="38"/>
      <c r="U8" s="38"/>
      <c r="V8" s="59">
        <v>5</v>
      </c>
      <c r="W8" s="62"/>
      <c r="X8" s="41"/>
      <c r="AA8" s="4">
        <f>COUNTIF(C18:C27,"&gt;=30")</f>
        <v>0</v>
      </c>
      <c r="AB8" s="4">
        <f>COUNTIF(C18:C27,"&gt;=25")</f>
        <v>0</v>
      </c>
      <c r="AC8" s="4">
        <f>COUNTIF(C18:C27,"&lt;0")</f>
        <v>0</v>
      </c>
      <c r="AD8" s="3"/>
      <c r="AE8" s="4">
        <f>COUNTIF(I18:I27,"&gt;=0,1")</f>
        <v>8</v>
      </c>
      <c r="AF8" s="4">
        <f>COUNTIF(I18:I27,"&gt;=1")</f>
        <v>5</v>
      </c>
      <c r="AG8" s="4">
        <f>COUNTIF(I18:I27,"&gt;=3")</f>
        <v>2</v>
      </c>
      <c r="AH8" s="1">
        <f>COUNTIF(I18:I27,"&gt;=10")</f>
        <v>0</v>
      </c>
    </row>
    <row r="9" spans="1:34" x14ac:dyDescent="0.2">
      <c r="A9" s="119" t="s">
        <v>5</v>
      </c>
      <c r="B9" s="115">
        <v>5.5</v>
      </c>
      <c r="C9" s="115">
        <v>7.1</v>
      </c>
      <c r="D9" s="115">
        <v>3.6</v>
      </c>
      <c r="E9" s="120">
        <v>1.1000000000000001</v>
      </c>
      <c r="F9" s="121">
        <v>71</v>
      </c>
      <c r="G9" s="39">
        <v>85</v>
      </c>
      <c r="H9" s="115">
        <v>7.1</v>
      </c>
      <c r="I9" s="115">
        <v>1</v>
      </c>
      <c r="J9" s="40" t="s">
        <v>224</v>
      </c>
      <c r="K9" s="38"/>
      <c r="L9" s="115" t="s">
        <v>216</v>
      </c>
      <c r="M9" s="115">
        <v>1010.2</v>
      </c>
      <c r="N9" s="115">
        <v>3.2</v>
      </c>
      <c r="O9" s="38">
        <v>2</v>
      </c>
      <c r="P9" s="258">
        <v>0</v>
      </c>
      <c r="Q9" s="138"/>
      <c r="R9" s="38">
        <v>1</v>
      </c>
      <c r="S9" s="59"/>
      <c r="T9" s="38"/>
      <c r="U9" s="38"/>
      <c r="V9" s="59">
        <v>5</v>
      </c>
      <c r="W9" s="62"/>
      <c r="X9" s="41"/>
      <c r="AA9" s="4">
        <f>COUNTIF(C30:C40,"&gt;=30")</f>
        <v>0</v>
      </c>
      <c r="AB9" s="4">
        <f>COUNTIF(C30:C40,"&gt;=25")</f>
        <v>0</v>
      </c>
      <c r="AC9" s="4">
        <f>COUNTIF(C30:C40,"&lt;0")</f>
        <v>7</v>
      </c>
      <c r="AD9" s="3"/>
      <c r="AE9" s="4">
        <f>COUNTIF(I30:I40,"&gt;=0,1")</f>
        <v>6</v>
      </c>
      <c r="AF9" s="4">
        <f>COUNTIF(I30:I40,"&gt;=1")</f>
        <v>1</v>
      </c>
      <c r="AG9" s="4">
        <f>COUNTIF(I30:I40,"&gt;=3")</f>
        <v>1</v>
      </c>
      <c r="AH9" s="1">
        <f>COUNTIF(I30:I40,"&gt;=10")</f>
        <v>0</v>
      </c>
    </row>
    <row r="10" spans="1:34" x14ac:dyDescent="0.2">
      <c r="A10" s="119" t="s">
        <v>6</v>
      </c>
      <c r="B10" s="115">
        <v>5.2</v>
      </c>
      <c r="C10" s="115">
        <v>8.9</v>
      </c>
      <c r="D10" s="115">
        <v>2.1</v>
      </c>
      <c r="E10" s="120">
        <v>0.6</v>
      </c>
      <c r="F10" s="121">
        <v>79</v>
      </c>
      <c r="G10" s="39">
        <v>91</v>
      </c>
      <c r="H10" s="115">
        <v>7.4</v>
      </c>
      <c r="I10" s="231">
        <v>3.1</v>
      </c>
      <c r="J10" s="40" t="s">
        <v>224</v>
      </c>
      <c r="K10" s="38"/>
      <c r="L10" s="115" t="s">
        <v>216</v>
      </c>
      <c r="M10" s="115">
        <v>1007</v>
      </c>
      <c r="N10" s="115">
        <v>3.8</v>
      </c>
      <c r="O10" s="38">
        <v>2</v>
      </c>
      <c r="P10" s="258">
        <v>0</v>
      </c>
      <c r="Q10" s="138"/>
      <c r="R10" s="38">
        <v>1</v>
      </c>
      <c r="S10" s="59"/>
      <c r="T10" s="38"/>
      <c r="U10" s="38"/>
      <c r="V10" s="59">
        <v>5</v>
      </c>
      <c r="W10" s="62"/>
      <c r="X10" s="41"/>
      <c r="AA10" s="3"/>
      <c r="AB10" s="3"/>
      <c r="AC10" s="3"/>
      <c r="AD10" s="3"/>
      <c r="AE10" s="3"/>
      <c r="AF10" s="3"/>
      <c r="AG10" s="3"/>
    </row>
    <row r="11" spans="1:34" x14ac:dyDescent="0.2">
      <c r="A11" s="119" t="s">
        <v>7</v>
      </c>
      <c r="B11" s="115">
        <v>4.3</v>
      </c>
      <c r="C11" s="115">
        <v>7.3</v>
      </c>
      <c r="D11" s="115">
        <v>0.4</v>
      </c>
      <c r="E11" s="120">
        <v>-2.2000000000000002</v>
      </c>
      <c r="F11" s="121">
        <v>72</v>
      </c>
      <c r="G11" s="39">
        <v>86</v>
      </c>
      <c r="H11" s="115">
        <v>4.5</v>
      </c>
      <c r="I11" s="115">
        <v>1.9</v>
      </c>
      <c r="J11" s="40" t="s">
        <v>224</v>
      </c>
      <c r="K11" s="38"/>
      <c r="L11" s="115">
        <v>0.6</v>
      </c>
      <c r="M11" s="115">
        <v>1014.7</v>
      </c>
      <c r="N11" s="115">
        <v>2</v>
      </c>
      <c r="O11" s="38">
        <v>2</v>
      </c>
      <c r="P11" s="258">
        <v>0</v>
      </c>
      <c r="Q11" s="138"/>
      <c r="R11" s="38">
        <v>1</v>
      </c>
      <c r="S11" s="59"/>
      <c r="T11" s="38"/>
      <c r="U11" s="38"/>
      <c r="V11" s="59">
        <v>5</v>
      </c>
      <c r="W11" s="62"/>
      <c r="X11" s="41"/>
      <c r="AA11" s="4" t="s">
        <v>56</v>
      </c>
      <c r="AB11" s="4" t="s">
        <v>57</v>
      </c>
      <c r="AC11" s="3"/>
      <c r="AD11" s="3"/>
      <c r="AE11" s="4" t="s">
        <v>58</v>
      </c>
      <c r="AF11" s="3"/>
      <c r="AG11" s="4" t="s">
        <v>59</v>
      </c>
    </row>
    <row r="12" spans="1:34" x14ac:dyDescent="0.2">
      <c r="A12" s="119" t="s">
        <v>8</v>
      </c>
      <c r="B12" s="115">
        <v>8.1</v>
      </c>
      <c r="C12" s="115">
        <v>13.1</v>
      </c>
      <c r="D12" s="115">
        <v>4.0999999999999996</v>
      </c>
      <c r="E12" s="120">
        <v>1.7</v>
      </c>
      <c r="F12" s="121">
        <v>62</v>
      </c>
      <c r="G12" s="39">
        <v>80</v>
      </c>
      <c r="H12" s="115">
        <v>4.7</v>
      </c>
      <c r="I12" s="115">
        <v>0.5</v>
      </c>
      <c r="J12" s="40" t="s">
        <v>224</v>
      </c>
      <c r="K12" s="38"/>
      <c r="L12" s="115">
        <v>0.8</v>
      </c>
      <c r="M12" s="115">
        <v>1016.8</v>
      </c>
      <c r="N12" s="115">
        <v>4.8</v>
      </c>
      <c r="O12" s="38">
        <v>2</v>
      </c>
      <c r="P12" s="258">
        <v>0</v>
      </c>
      <c r="Q12" s="138"/>
      <c r="R12" s="38">
        <v>1</v>
      </c>
      <c r="S12" s="59"/>
      <c r="T12" s="38"/>
      <c r="U12" s="38"/>
      <c r="V12" s="59">
        <v>5</v>
      </c>
      <c r="W12" s="62"/>
      <c r="X12" s="41"/>
      <c r="AA12" s="4">
        <f>COUNTIF(D6:D15,"&lt;0")</f>
        <v>1</v>
      </c>
      <c r="AB12" s="4">
        <f>COUNTIF(D6:D15,"&lt;=-10")</f>
        <v>0</v>
      </c>
      <c r="AC12" s="3"/>
      <c r="AD12" s="3"/>
      <c r="AE12" s="4">
        <f>COUNTIF(F6:F15,"&gt;=70")</f>
        <v>6</v>
      </c>
      <c r="AF12" s="3"/>
      <c r="AG12" s="4">
        <f>COUNTIF(F6:F15,"&lt;=40")</f>
        <v>0</v>
      </c>
    </row>
    <row r="13" spans="1:34" x14ac:dyDescent="0.2">
      <c r="A13" s="119" t="s">
        <v>9</v>
      </c>
      <c r="B13" s="115">
        <v>9.3000000000000007</v>
      </c>
      <c r="C13" s="115">
        <v>13.6</v>
      </c>
      <c r="D13" s="115">
        <v>5.7</v>
      </c>
      <c r="E13" s="120">
        <v>4.4000000000000004</v>
      </c>
      <c r="F13" s="121">
        <v>63</v>
      </c>
      <c r="G13" s="39">
        <v>78</v>
      </c>
      <c r="H13" s="115">
        <v>5.3</v>
      </c>
      <c r="I13" s="115"/>
      <c r="J13" s="40"/>
      <c r="K13" s="38"/>
      <c r="L13" s="115">
        <v>0.9</v>
      </c>
      <c r="M13" s="115">
        <v>1018.7</v>
      </c>
      <c r="N13" s="200">
        <v>5.6</v>
      </c>
      <c r="O13" s="38">
        <v>2</v>
      </c>
      <c r="P13" s="258">
        <v>0</v>
      </c>
      <c r="Q13" s="138"/>
      <c r="R13" s="38"/>
      <c r="S13" s="59"/>
      <c r="T13" s="38">
        <v>1</v>
      </c>
      <c r="U13" s="38"/>
      <c r="V13" s="59">
        <v>6</v>
      </c>
      <c r="W13" s="62"/>
      <c r="X13" s="41"/>
      <c r="AA13" s="4">
        <f>COUNTIF(D18:D27,"&lt;0")</f>
        <v>6</v>
      </c>
      <c r="AB13" s="4">
        <f>COUNTIF(D18:D27,"&lt;=-10")</f>
        <v>0</v>
      </c>
      <c r="AC13" s="3"/>
      <c r="AD13" s="3"/>
      <c r="AE13" s="4">
        <f>COUNTIF(F18:F27,"&gt;=70")</f>
        <v>7</v>
      </c>
      <c r="AF13" s="3"/>
      <c r="AG13" s="4">
        <f>COUNTIF(F18:F27,"&lt;=40")</f>
        <v>0</v>
      </c>
    </row>
    <row r="14" spans="1:34" x14ac:dyDescent="0.2">
      <c r="A14" s="119" t="s">
        <v>10</v>
      </c>
      <c r="B14" s="115">
        <v>8.1</v>
      </c>
      <c r="C14" s="115">
        <v>12.9</v>
      </c>
      <c r="D14" s="115">
        <v>3</v>
      </c>
      <c r="E14" s="120">
        <v>1.1000000000000001</v>
      </c>
      <c r="F14" s="121">
        <v>62</v>
      </c>
      <c r="G14" s="39">
        <v>82</v>
      </c>
      <c r="H14" s="115">
        <v>6.7</v>
      </c>
      <c r="I14" s="115">
        <v>1.2</v>
      </c>
      <c r="J14" s="38" t="s">
        <v>224</v>
      </c>
      <c r="K14" s="38"/>
      <c r="L14" s="115" t="s">
        <v>216</v>
      </c>
      <c r="M14" s="115">
        <v>1011.2</v>
      </c>
      <c r="N14" s="115">
        <v>5</v>
      </c>
      <c r="O14" s="38">
        <v>2</v>
      </c>
      <c r="P14" s="258">
        <v>0</v>
      </c>
      <c r="Q14" s="138"/>
      <c r="R14" s="38">
        <v>1</v>
      </c>
      <c r="S14" s="59"/>
      <c r="T14" s="38">
        <v>1</v>
      </c>
      <c r="U14" s="38"/>
      <c r="V14" s="59">
        <v>7</v>
      </c>
      <c r="W14" s="62"/>
      <c r="X14" s="41"/>
      <c r="AA14" s="4">
        <f>COUNTIF(D30:D40,"&lt;0")</f>
        <v>10</v>
      </c>
      <c r="AB14" s="4">
        <f>COUNTIF(D30:D40,"&lt;=-10")</f>
        <v>2</v>
      </c>
      <c r="AC14" s="3"/>
      <c r="AD14" s="3"/>
      <c r="AE14" s="4">
        <f>COUNTIF(F30:F40,"&gt;=70")</f>
        <v>11</v>
      </c>
      <c r="AF14" s="3"/>
      <c r="AG14" s="4">
        <f>COUNTIF(F30:F40,"&lt;=40")</f>
        <v>0</v>
      </c>
    </row>
    <row r="15" spans="1:34" ht="13.5" thickBot="1" x14ac:dyDescent="0.25">
      <c r="A15" s="57" t="s">
        <v>11</v>
      </c>
      <c r="B15" s="115">
        <v>5.8</v>
      </c>
      <c r="C15" s="115">
        <v>9.4</v>
      </c>
      <c r="D15" s="115">
        <v>4.0999999999999996</v>
      </c>
      <c r="E15" s="120">
        <v>2.8</v>
      </c>
      <c r="F15" s="121">
        <v>64</v>
      </c>
      <c r="G15" s="232">
        <v>73</v>
      </c>
      <c r="H15" s="115">
        <v>6.2</v>
      </c>
      <c r="I15" s="115" t="s">
        <v>216</v>
      </c>
      <c r="J15" s="42"/>
      <c r="K15" s="38"/>
      <c r="L15" s="116">
        <v>1.2</v>
      </c>
      <c r="M15" s="115">
        <v>1013.5</v>
      </c>
      <c r="N15" s="115">
        <v>1.4</v>
      </c>
      <c r="O15" s="234">
        <v>3</v>
      </c>
      <c r="P15" s="258">
        <v>0</v>
      </c>
      <c r="Q15" s="139"/>
      <c r="R15" s="135"/>
      <c r="S15" s="151"/>
      <c r="T15" s="135">
        <v>1</v>
      </c>
      <c r="U15" s="135"/>
      <c r="V15" s="306">
        <v>7</v>
      </c>
      <c r="W15" s="62"/>
      <c r="X15" s="41"/>
      <c r="AA15" s="3"/>
      <c r="AB15" s="3"/>
      <c r="AC15" s="3"/>
      <c r="AD15" s="3"/>
      <c r="AE15" s="3"/>
      <c r="AF15" s="3"/>
      <c r="AG15" s="3"/>
    </row>
    <row r="16" spans="1:34" ht="13.5" thickBot="1" x14ac:dyDescent="0.25">
      <c r="A16" s="31" t="s">
        <v>60</v>
      </c>
      <c r="B16" s="47">
        <f>SUM(B6:B15)</f>
        <v>54.699999999999996</v>
      </c>
      <c r="C16" s="47">
        <f t="shared" ref="C16:E16" si="0">SUM(C6:C15)</f>
        <v>88</v>
      </c>
      <c r="D16" s="47">
        <f t="shared" si="0"/>
        <v>23.200000000000003</v>
      </c>
      <c r="E16" s="47">
        <f t="shared" si="0"/>
        <v>3.9000000000000008</v>
      </c>
      <c r="F16" s="44" t="s">
        <v>62</v>
      </c>
      <c r="G16" s="44" t="s">
        <v>62</v>
      </c>
      <c r="H16" s="47">
        <f t="shared" ref="H16" si="1">SUM(H6:H15)</f>
        <v>57.900000000000006</v>
      </c>
      <c r="I16" s="47">
        <f t="shared" ref="I16" si="2">SUM(I6:I15)</f>
        <v>8</v>
      </c>
      <c r="J16" s="213" t="s">
        <v>72</v>
      </c>
      <c r="K16" s="46"/>
      <c r="L16" s="47">
        <f>SUM(L6:L15)</f>
        <v>4.5</v>
      </c>
      <c r="M16" s="47">
        <f t="shared" ref="M16:O16" si="3">SUM(M6:M15)</f>
        <v>10130.6</v>
      </c>
      <c r="N16" s="47">
        <f t="shared" si="3"/>
        <v>27.9</v>
      </c>
      <c r="O16" s="47">
        <f t="shared" si="3"/>
        <v>22</v>
      </c>
      <c r="P16" s="47">
        <f>COUNT(P6:P15)</f>
        <v>10</v>
      </c>
      <c r="Q16" s="45" t="s">
        <v>63</v>
      </c>
      <c r="R16" s="46">
        <f>SUM(R6:R15)</f>
        <v>6</v>
      </c>
      <c r="S16" s="46">
        <f t="shared" ref="S16:U16" si="4">SUM(S6:S15)</f>
        <v>0</v>
      </c>
      <c r="T16" s="46">
        <f t="shared" si="4"/>
        <v>3</v>
      </c>
      <c r="U16" s="46">
        <f t="shared" si="4"/>
        <v>0</v>
      </c>
      <c r="V16" s="213" t="s">
        <v>62</v>
      </c>
      <c r="W16" s="62"/>
      <c r="X16" s="41"/>
      <c r="AA16" s="4" t="s">
        <v>64</v>
      </c>
      <c r="AB16" s="4" t="s">
        <v>65</v>
      </c>
      <c r="AC16" s="4" t="s">
        <v>66</v>
      </c>
      <c r="AD16" s="3"/>
      <c r="AE16" s="4" t="s">
        <v>67</v>
      </c>
      <c r="AF16" s="4" t="s">
        <v>68</v>
      </c>
      <c r="AG16" s="4" t="s">
        <v>69</v>
      </c>
    </row>
    <row r="17" spans="1:33" ht="13.5" thickBot="1" x14ac:dyDescent="0.25">
      <c r="A17" s="53" t="s">
        <v>70</v>
      </c>
      <c r="B17" s="47">
        <f>AVERAGE(B6:B15)</f>
        <v>5.47</v>
      </c>
      <c r="C17" s="47">
        <f t="shared" ref="C17:H17" si="5">AVERAGE(C6:C15)</f>
        <v>8.8000000000000007</v>
      </c>
      <c r="D17" s="47">
        <f t="shared" si="5"/>
        <v>2.3200000000000003</v>
      </c>
      <c r="E17" s="47">
        <f t="shared" si="5"/>
        <v>0.39000000000000007</v>
      </c>
      <c r="F17" s="44" t="s">
        <v>62</v>
      </c>
      <c r="G17" s="47">
        <f t="shared" si="5"/>
        <v>83.4</v>
      </c>
      <c r="H17" s="47">
        <f t="shared" si="5"/>
        <v>5.7900000000000009</v>
      </c>
      <c r="I17" s="47">
        <f>I16/10</f>
        <v>0.8</v>
      </c>
      <c r="J17" s="44" t="s">
        <v>72</v>
      </c>
      <c r="K17" s="44"/>
      <c r="L17" s="47">
        <f>L16/10</f>
        <v>0.45</v>
      </c>
      <c r="M17" s="122">
        <f>AVERAGE(M6:M15)</f>
        <v>1013.0600000000001</v>
      </c>
      <c r="N17" s="47">
        <f t="shared" ref="N17:O17" si="6">AVERAGE(N6:N15)</f>
        <v>2.79</v>
      </c>
      <c r="O17" s="122">
        <f t="shared" si="6"/>
        <v>2.2000000000000002</v>
      </c>
      <c r="P17" s="46">
        <f>ROUND(AVERAGE(P6:P15),1)</f>
        <v>0</v>
      </c>
      <c r="Q17" s="45" t="s">
        <v>63</v>
      </c>
      <c r="R17" s="45" t="s">
        <v>72</v>
      </c>
      <c r="S17" s="45" t="s">
        <v>72</v>
      </c>
      <c r="T17" s="45" t="s">
        <v>72</v>
      </c>
      <c r="U17" s="45" t="s">
        <v>72</v>
      </c>
      <c r="V17" s="47">
        <f>AVERAGE(V6:V15)</f>
        <v>5.5</v>
      </c>
      <c r="W17" s="62"/>
      <c r="X17" s="41"/>
      <c r="AA17" s="4">
        <f>COUNTIF(L6:L15,".")</f>
        <v>3</v>
      </c>
      <c r="AB17" s="4">
        <f>COUNTIF(L6:L15,"&lt;1")</f>
        <v>6</v>
      </c>
      <c r="AC17" s="4">
        <f>COUNTIF(L6:L15,"&gt;=10")</f>
        <v>0</v>
      </c>
      <c r="AD17" s="3"/>
      <c r="AE17" s="4">
        <f>COUNTIF(P6:P15,"&gt;=1")</f>
        <v>0</v>
      </c>
      <c r="AF17" s="4">
        <f>COUNTIF(P6:P15,"&gt;=3")</f>
        <v>0</v>
      </c>
      <c r="AG17" s="4">
        <f>COUNTIF(P6:P15,"&gt;=10")</f>
        <v>0</v>
      </c>
    </row>
    <row r="18" spans="1:33" x14ac:dyDescent="0.2">
      <c r="A18" s="119" t="s">
        <v>12</v>
      </c>
      <c r="B18" s="115">
        <v>4.9000000000000004</v>
      </c>
      <c r="C18" s="115">
        <v>7.9</v>
      </c>
      <c r="D18" s="115">
        <v>0.9</v>
      </c>
      <c r="E18" s="120">
        <v>-1.7</v>
      </c>
      <c r="F18" s="121">
        <v>57</v>
      </c>
      <c r="G18" s="59">
        <v>76</v>
      </c>
      <c r="H18" s="115">
        <v>5</v>
      </c>
      <c r="I18" s="115">
        <v>0.8</v>
      </c>
      <c r="J18" s="40" t="s">
        <v>224</v>
      </c>
      <c r="K18" s="38"/>
      <c r="L18" s="115">
        <v>0.8</v>
      </c>
      <c r="M18" s="115">
        <v>1016.1</v>
      </c>
      <c r="N18" s="115">
        <v>1.1000000000000001</v>
      </c>
      <c r="O18" s="136">
        <v>2</v>
      </c>
      <c r="P18" s="258">
        <v>0</v>
      </c>
      <c r="Q18" s="140"/>
      <c r="R18" s="152">
        <v>1</v>
      </c>
      <c r="S18" s="59"/>
      <c r="T18" s="38">
        <v>1</v>
      </c>
      <c r="U18" s="38"/>
      <c r="V18" s="59">
        <v>7</v>
      </c>
      <c r="W18" s="62"/>
      <c r="X18" s="41"/>
      <c r="AA18" s="4">
        <f>COUNTIF(L18:L27,".")</f>
        <v>6</v>
      </c>
      <c r="AB18" s="4">
        <f>COUNTIF(L18:L27,"&lt;1")</f>
        <v>2</v>
      </c>
      <c r="AC18" s="4">
        <f>COUNTIF(L18:L27,"&gt;=10")</f>
        <v>0</v>
      </c>
      <c r="AD18" s="3"/>
      <c r="AE18" s="4">
        <f>COUNTIF(P18:P27,"&gt;=1")</f>
        <v>1</v>
      </c>
      <c r="AF18" s="4">
        <f>COUNTIF(P18:P27,"&gt;=3")</f>
        <v>0</v>
      </c>
      <c r="AG18" s="4">
        <f>COUNTIF(P18:P27,"&gt;=10")</f>
        <v>0</v>
      </c>
    </row>
    <row r="19" spans="1:33" x14ac:dyDescent="0.2">
      <c r="A19" s="119" t="s">
        <v>13</v>
      </c>
      <c r="B19" s="115">
        <v>2.9</v>
      </c>
      <c r="C19" s="115">
        <v>5.0999999999999996</v>
      </c>
      <c r="D19" s="115">
        <v>-0.1</v>
      </c>
      <c r="E19" s="120">
        <v>-1.1000000000000001</v>
      </c>
      <c r="F19" s="121">
        <v>66</v>
      </c>
      <c r="G19" s="39">
        <v>77</v>
      </c>
      <c r="H19" s="115">
        <v>5.4</v>
      </c>
      <c r="I19" s="115" t="s">
        <v>216</v>
      </c>
      <c r="J19" s="40"/>
      <c r="K19" s="38"/>
      <c r="L19" s="115">
        <v>1.7</v>
      </c>
      <c r="M19" s="115">
        <v>1021.4</v>
      </c>
      <c r="N19" s="115">
        <v>-0.7</v>
      </c>
      <c r="O19" s="136">
        <v>3</v>
      </c>
      <c r="P19" s="258">
        <v>0</v>
      </c>
      <c r="Q19" s="140"/>
      <c r="R19" s="152"/>
      <c r="S19" s="59"/>
      <c r="T19" s="38">
        <v>1</v>
      </c>
      <c r="U19" s="38"/>
      <c r="V19" s="59">
        <v>7</v>
      </c>
      <c r="W19" s="62"/>
      <c r="X19" s="41"/>
      <c r="AA19" s="4">
        <f>COUNTIF(L30:L40,".")</f>
        <v>6</v>
      </c>
      <c r="AB19" s="4">
        <f>COUNTIF(L30:L40,"&lt;1")</f>
        <v>2</v>
      </c>
      <c r="AC19" s="4">
        <f>COUNTIF(L30:L40,"&gt;=10")</f>
        <v>0</v>
      </c>
      <c r="AD19" s="3"/>
      <c r="AE19" s="4">
        <f>COUNTIF(P30:P40,"&gt;=1")</f>
        <v>11</v>
      </c>
      <c r="AF19" s="4">
        <f>COUNTIF(P30:P40,"&gt;=3")</f>
        <v>11</v>
      </c>
      <c r="AG19" s="4">
        <f>COUNTIF(P30:P40,"&gt;=10")</f>
        <v>0</v>
      </c>
    </row>
    <row r="20" spans="1:33" x14ac:dyDescent="0.2">
      <c r="A20" s="119" t="s">
        <v>14</v>
      </c>
      <c r="B20" s="115">
        <v>0.7</v>
      </c>
      <c r="C20" s="115">
        <v>5.7</v>
      </c>
      <c r="D20" s="115">
        <v>-3.9</v>
      </c>
      <c r="E20" s="120">
        <v>-5.6</v>
      </c>
      <c r="F20" s="121">
        <v>69</v>
      </c>
      <c r="G20" s="39">
        <v>85</v>
      </c>
      <c r="H20" s="115">
        <v>6.4</v>
      </c>
      <c r="I20" s="115">
        <v>2.6</v>
      </c>
      <c r="J20" s="40" t="s">
        <v>224</v>
      </c>
      <c r="K20" s="38"/>
      <c r="L20" s="115">
        <v>0.5</v>
      </c>
      <c r="M20" s="115">
        <v>1015.7</v>
      </c>
      <c r="N20" s="115">
        <v>-1.6</v>
      </c>
      <c r="O20" s="136">
        <v>1</v>
      </c>
      <c r="P20" s="258">
        <v>0</v>
      </c>
      <c r="Q20" s="140"/>
      <c r="R20" s="152">
        <v>1</v>
      </c>
      <c r="S20" s="59"/>
      <c r="T20" s="38"/>
      <c r="U20" s="38"/>
      <c r="V20" s="59">
        <v>4</v>
      </c>
      <c r="W20" s="62"/>
      <c r="X20" s="41"/>
    </row>
    <row r="21" spans="1:33" x14ac:dyDescent="0.2">
      <c r="A21" s="119" t="s">
        <v>15</v>
      </c>
      <c r="B21" s="115">
        <v>2.2000000000000002</v>
      </c>
      <c r="C21" s="115">
        <v>3.4</v>
      </c>
      <c r="D21" s="115">
        <v>1.4</v>
      </c>
      <c r="E21" s="120">
        <v>1.1000000000000001</v>
      </c>
      <c r="F21" s="121">
        <v>91</v>
      </c>
      <c r="G21" s="39">
        <v>95</v>
      </c>
      <c r="H21" s="200">
        <v>8</v>
      </c>
      <c r="I21" s="115">
        <v>4.2</v>
      </c>
      <c r="J21" s="38" t="s">
        <v>245</v>
      </c>
      <c r="K21" s="38"/>
      <c r="L21" s="115" t="s">
        <v>216</v>
      </c>
      <c r="M21" s="115">
        <v>1009.3</v>
      </c>
      <c r="N21" s="115">
        <v>1.5</v>
      </c>
      <c r="O21" s="136">
        <v>1</v>
      </c>
      <c r="P21" s="258">
        <v>0</v>
      </c>
      <c r="Q21" s="140"/>
      <c r="R21" s="152">
        <v>1</v>
      </c>
      <c r="S21" s="59"/>
      <c r="T21" s="38"/>
      <c r="U21" s="38"/>
      <c r="V21" s="59">
        <v>3</v>
      </c>
      <c r="W21" s="62"/>
      <c r="X21" s="41"/>
      <c r="AA21" s="1" t="s">
        <v>140</v>
      </c>
      <c r="AB21" s="1" t="s">
        <v>142</v>
      </c>
      <c r="AC21" s="1" t="s">
        <v>144</v>
      </c>
      <c r="AE21" s="1" t="s">
        <v>146</v>
      </c>
    </row>
    <row r="22" spans="1:33" x14ac:dyDescent="0.2">
      <c r="A22" s="119" t="s">
        <v>16</v>
      </c>
      <c r="B22" s="115">
        <v>1.3</v>
      </c>
      <c r="C22" s="115">
        <v>3.4</v>
      </c>
      <c r="D22" s="115">
        <v>-1</v>
      </c>
      <c r="E22" s="120">
        <v>-2.2000000000000002</v>
      </c>
      <c r="F22" s="121">
        <v>96</v>
      </c>
      <c r="G22" s="39">
        <v>97</v>
      </c>
      <c r="H22" s="115">
        <v>7.2</v>
      </c>
      <c r="I22" s="115">
        <v>4.8</v>
      </c>
      <c r="J22" s="40" t="s">
        <v>224</v>
      </c>
      <c r="K22" s="38"/>
      <c r="L22" s="115" t="s">
        <v>216</v>
      </c>
      <c r="M22" s="115">
        <v>1011.6</v>
      </c>
      <c r="N22" s="115">
        <v>0.9</v>
      </c>
      <c r="O22" s="136">
        <v>1</v>
      </c>
      <c r="P22" s="59">
        <v>1</v>
      </c>
      <c r="Q22" s="140"/>
      <c r="R22" s="152">
        <v>1</v>
      </c>
      <c r="S22" s="59"/>
      <c r="T22" s="38"/>
      <c r="U22" s="38"/>
      <c r="V22" s="59">
        <v>3</v>
      </c>
      <c r="W22" s="62"/>
      <c r="X22" s="41"/>
      <c r="AA22" s="5">
        <f>MAX(B6:B15,B18:B27,B30:B40)</f>
        <v>9.3000000000000007</v>
      </c>
      <c r="AB22" s="5">
        <f>MAX(C6:C15,C18:C27,C30:C40)</f>
        <v>13.6</v>
      </c>
      <c r="AC22" s="5">
        <f>MIN(E6:E15,E18:E27,E30:E40)</f>
        <v>-15</v>
      </c>
      <c r="AE22" s="5">
        <f>MAX(I6:I15,I18:I27,I30:I40)</f>
        <v>6.1</v>
      </c>
    </row>
    <row r="23" spans="1:33" x14ac:dyDescent="0.2">
      <c r="A23" s="119" t="s">
        <v>17</v>
      </c>
      <c r="B23" s="115">
        <v>2.2000000000000002</v>
      </c>
      <c r="C23" s="115">
        <v>5.0999999999999996</v>
      </c>
      <c r="D23" s="115">
        <v>-1.5</v>
      </c>
      <c r="E23" s="120">
        <v>-3.3</v>
      </c>
      <c r="F23" s="121">
        <v>85</v>
      </c>
      <c r="G23" s="39">
        <v>92</v>
      </c>
      <c r="H23" s="115">
        <v>7.7</v>
      </c>
      <c r="I23" s="115">
        <v>1.4</v>
      </c>
      <c r="J23" s="40" t="s">
        <v>224</v>
      </c>
      <c r="K23" s="38"/>
      <c r="L23" s="115" t="s">
        <v>216</v>
      </c>
      <c r="M23" s="115">
        <v>1008.2</v>
      </c>
      <c r="N23" s="115">
        <v>1</v>
      </c>
      <c r="O23" s="136">
        <v>2</v>
      </c>
      <c r="P23" s="258">
        <v>0</v>
      </c>
      <c r="Q23" s="140"/>
      <c r="R23" s="152">
        <v>1</v>
      </c>
      <c r="S23" s="59"/>
      <c r="T23" s="38"/>
      <c r="U23" s="38"/>
      <c r="V23" s="59">
        <v>4</v>
      </c>
      <c r="W23" s="62"/>
      <c r="X23" s="41"/>
      <c r="AA23" s="1" t="s">
        <v>141</v>
      </c>
      <c r="AB23" s="1" t="s">
        <v>143</v>
      </c>
      <c r="AC23" s="1" t="s">
        <v>145</v>
      </c>
      <c r="AE23" s="1" t="s">
        <v>147</v>
      </c>
    </row>
    <row r="24" spans="1:33" x14ac:dyDescent="0.2">
      <c r="A24" s="119" t="s">
        <v>18</v>
      </c>
      <c r="B24" s="115">
        <v>3.7</v>
      </c>
      <c r="C24" s="115">
        <v>7</v>
      </c>
      <c r="D24" s="115">
        <v>0.9</v>
      </c>
      <c r="E24" s="120">
        <v>-1.1000000000000001</v>
      </c>
      <c r="F24" s="121">
        <v>82</v>
      </c>
      <c r="G24" s="39">
        <v>91</v>
      </c>
      <c r="H24" s="115">
        <v>7.6</v>
      </c>
      <c r="I24" s="115">
        <v>0.2</v>
      </c>
      <c r="J24" s="40" t="s">
        <v>224</v>
      </c>
      <c r="K24" s="38"/>
      <c r="L24" s="115" t="s">
        <v>216</v>
      </c>
      <c r="M24" s="115">
        <v>1006.3</v>
      </c>
      <c r="N24" s="115">
        <v>2.4</v>
      </c>
      <c r="O24" s="136">
        <v>1</v>
      </c>
      <c r="P24" s="258">
        <v>0</v>
      </c>
      <c r="Q24" s="140"/>
      <c r="R24" s="152">
        <v>1</v>
      </c>
      <c r="S24" s="59"/>
      <c r="T24" s="38"/>
      <c r="U24" s="38"/>
      <c r="V24" s="59">
        <v>3</v>
      </c>
      <c r="W24" s="62"/>
      <c r="X24" s="41"/>
      <c r="AA24" s="5">
        <f>MIN(B6:B15,B18:B27,B30:B40)</f>
        <v>-10.199999999999999</v>
      </c>
      <c r="AB24" s="5">
        <f>MIN(D6:D15,D18:D27,D30:D40)</f>
        <v>-14.7</v>
      </c>
      <c r="AC24" s="1">
        <f>MIN(F6:F15,F18:F27,F30:F40)</f>
        <v>57</v>
      </c>
      <c r="AE24" s="1">
        <f>MAX(P6:P15,P18:P27,P30:P40)</f>
        <v>7</v>
      </c>
    </row>
    <row r="25" spans="1:33" x14ac:dyDescent="0.2">
      <c r="A25" s="119" t="s">
        <v>19</v>
      </c>
      <c r="B25" s="115">
        <v>2.8</v>
      </c>
      <c r="C25" s="115">
        <v>5.7</v>
      </c>
      <c r="D25" s="115">
        <v>-0.2</v>
      </c>
      <c r="E25" s="120">
        <v>-2.2000000000000002</v>
      </c>
      <c r="F25" s="121">
        <v>88</v>
      </c>
      <c r="G25" s="39">
        <v>94</v>
      </c>
      <c r="H25" s="115">
        <v>4.7</v>
      </c>
      <c r="I25" s="188" t="s">
        <v>216</v>
      </c>
      <c r="J25" s="38"/>
      <c r="K25" s="38"/>
      <c r="L25" s="115">
        <v>1.7</v>
      </c>
      <c r="M25" s="115">
        <v>1008.5</v>
      </c>
      <c r="N25" s="115">
        <v>1.9</v>
      </c>
      <c r="O25" s="136">
        <v>2</v>
      </c>
      <c r="P25" s="258">
        <v>0</v>
      </c>
      <c r="Q25" s="140"/>
      <c r="R25" s="152"/>
      <c r="S25" s="59"/>
      <c r="T25" s="38"/>
      <c r="U25" s="38"/>
      <c r="V25" s="59">
        <v>5</v>
      </c>
      <c r="W25" s="62"/>
      <c r="X25" s="41"/>
    </row>
    <row r="26" spans="1:33" x14ac:dyDescent="0.2">
      <c r="A26" s="119" t="s">
        <v>20</v>
      </c>
      <c r="B26" s="115">
        <v>4.4000000000000004</v>
      </c>
      <c r="C26" s="115">
        <v>5.8</v>
      </c>
      <c r="D26" s="115">
        <v>2.9</v>
      </c>
      <c r="E26" s="120">
        <v>1.7</v>
      </c>
      <c r="F26" s="121">
        <v>93</v>
      </c>
      <c r="G26" s="39">
        <v>94</v>
      </c>
      <c r="H26" s="200">
        <v>8</v>
      </c>
      <c r="I26" s="115">
        <v>0.2</v>
      </c>
      <c r="J26" s="38" t="s">
        <v>224</v>
      </c>
      <c r="K26" s="38"/>
      <c r="L26" s="115" t="s">
        <v>216</v>
      </c>
      <c r="M26" s="201">
        <v>1004.5</v>
      </c>
      <c r="N26" s="115">
        <v>3.6</v>
      </c>
      <c r="O26" s="136">
        <v>2</v>
      </c>
      <c r="P26" s="258">
        <v>0</v>
      </c>
      <c r="Q26" s="140"/>
      <c r="R26" s="152">
        <v>1</v>
      </c>
      <c r="S26" s="59"/>
      <c r="T26" s="38"/>
      <c r="U26" s="38"/>
      <c r="V26" s="59">
        <v>4</v>
      </c>
      <c r="W26" s="62"/>
      <c r="X26" s="41"/>
    </row>
    <row r="27" spans="1:33" ht="13.5" thickBot="1" x14ac:dyDescent="0.25">
      <c r="A27" s="57" t="s">
        <v>21</v>
      </c>
      <c r="B27" s="115">
        <v>1.2</v>
      </c>
      <c r="C27" s="115">
        <v>2.9</v>
      </c>
      <c r="D27" s="115">
        <v>-0.3</v>
      </c>
      <c r="E27" s="120">
        <v>0</v>
      </c>
      <c r="F27" s="121">
        <v>95</v>
      </c>
      <c r="G27" s="39">
        <v>97</v>
      </c>
      <c r="H27" s="200">
        <v>8</v>
      </c>
      <c r="I27" s="115">
        <v>2.9</v>
      </c>
      <c r="J27" s="42" t="s">
        <v>224</v>
      </c>
      <c r="K27" s="38"/>
      <c r="L27" s="116" t="s">
        <v>216</v>
      </c>
      <c r="M27" s="115">
        <v>1004.9</v>
      </c>
      <c r="N27" s="115">
        <v>0.8</v>
      </c>
      <c r="O27" s="137">
        <v>1</v>
      </c>
      <c r="P27" s="258">
        <v>0</v>
      </c>
      <c r="Q27" s="141"/>
      <c r="R27" s="153">
        <v>1</v>
      </c>
      <c r="S27" s="151"/>
      <c r="T27" s="135"/>
      <c r="U27" s="135"/>
      <c r="V27" s="151">
        <v>3</v>
      </c>
      <c r="W27" s="62"/>
      <c r="X27" s="41"/>
    </row>
    <row r="28" spans="1:33" ht="13.5" thickBot="1" x14ac:dyDescent="0.25">
      <c r="A28" s="31" t="s">
        <v>60</v>
      </c>
      <c r="B28" s="47">
        <f>SUM(B18:B27)</f>
        <v>26.3</v>
      </c>
      <c r="C28" s="47">
        <f t="shared" ref="C28:E28" si="7">SUM(C18:C27)</f>
        <v>51.999999999999993</v>
      </c>
      <c r="D28" s="47">
        <f t="shared" si="7"/>
        <v>-0.89999999999999969</v>
      </c>
      <c r="E28" s="47">
        <f t="shared" si="7"/>
        <v>-14.400000000000002</v>
      </c>
      <c r="F28" s="45" t="s">
        <v>62</v>
      </c>
      <c r="G28" s="213" t="s">
        <v>62</v>
      </c>
      <c r="H28" s="47">
        <f>SUM(H18:H27)</f>
        <v>68</v>
      </c>
      <c r="I28" s="47">
        <f>SUM(I18:I27)</f>
        <v>17.099999999999998</v>
      </c>
      <c r="J28" s="213" t="s">
        <v>72</v>
      </c>
      <c r="K28" s="46"/>
      <c r="L28" s="47">
        <f>SUM(L18:L27)</f>
        <v>4.7</v>
      </c>
      <c r="M28" s="47">
        <f t="shared" ref="M28:O28" si="8">SUM(M18:M27)</f>
        <v>10106.5</v>
      </c>
      <c r="N28" s="47">
        <f t="shared" si="8"/>
        <v>10.9</v>
      </c>
      <c r="O28" s="47">
        <f t="shared" si="8"/>
        <v>16</v>
      </c>
      <c r="P28" s="46">
        <f>COUNT(P18:P27)</f>
        <v>10</v>
      </c>
      <c r="Q28" s="45" t="s">
        <v>63</v>
      </c>
      <c r="R28" s="46">
        <f>SUM(R18:R27)</f>
        <v>8</v>
      </c>
      <c r="S28" s="46">
        <f t="shared" ref="S28:U28" si="9">SUM(S18:S27)</f>
        <v>0</v>
      </c>
      <c r="T28" s="46">
        <f t="shared" si="9"/>
        <v>2</v>
      </c>
      <c r="U28" s="46">
        <f t="shared" si="9"/>
        <v>0</v>
      </c>
      <c r="V28" s="45" t="s">
        <v>62</v>
      </c>
      <c r="W28" s="62"/>
      <c r="X28" s="41"/>
    </row>
    <row r="29" spans="1:33" ht="13.5" thickBot="1" x14ac:dyDescent="0.25">
      <c r="A29" s="53" t="s">
        <v>70</v>
      </c>
      <c r="B29" s="47">
        <f>AVERAGE(B18:B27)</f>
        <v>2.63</v>
      </c>
      <c r="C29" s="47">
        <f t="shared" ref="C29:H29" si="10">AVERAGE(C18:C27)</f>
        <v>5.1999999999999993</v>
      </c>
      <c r="D29" s="47">
        <f t="shared" si="10"/>
        <v>-8.9999999999999969E-2</v>
      </c>
      <c r="E29" s="47">
        <f t="shared" si="10"/>
        <v>-1.4400000000000002</v>
      </c>
      <c r="F29" s="47">
        <f t="shared" si="10"/>
        <v>82.2</v>
      </c>
      <c r="G29" s="47">
        <f t="shared" si="10"/>
        <v>89.8</v>
      </c>
      <c r="H29" s="47">
        <f t="shared" si="10"/>
        <v>6.8</v>
      </c>
      <c r="I29" s="48">
        <f>I28/10</f>
        <v>1.7099999999999997</v>
      </c>
      <c r="J29" s="45" t="s">
        <v>72</v>
      </c>
      <c r="K29" s="45"/>
      <c r="L29" s="48">
        <f>L28/10</f>
        <v>0.47000000000000003</v>
      </c>
      <c r="M29" s="47">
        <f>AVERAGE(M18:M27)</f>
        <v>1010.65</v>
      </c>
      <c r="N29" s="47">
        <f t="shared" ref="N29:O29" si="11">AVERAGE(N18:N27)</f>
        <v>1.0900000000000001</v>
      </c>
      <c r="O29" s="47">
        <f t="shared" si="11"/>
        <v>1.6</v>
      </c>
      <c r="P29" s="46">
        <f>ROUND(AVERAGE(P18:P27),1)</f>
        <v>0.1</v>
      </c>
      <c r="Q29" s="45" t="s">
        <v>63</v>
      </c>
      <c r="R29" s="45" t="s">
        <v>72</v>
      </c>
      <c r="S29" s="45" t="s">
        <v>72</v>
      </c>
      <c r="T29" s="45" t="s">
        <v>72</v>
      </c>
      <c r="U29" s="45" t="s">
        <v>72</v>
      </c>
      <c r="V29" s="47">
        <f>AVERAGE(V18:V27)</f>
        <v>4.3</v>
      </c>
      <c r="W29" s="62"/>
      <c r="X29" s="41"/>
    </row>
    <row r="30" spans="1:33" x14ac:dyDescent="0.2">
      <c r="A30" s="119" t="s">
        <v>22</v>
      </c>
      <c r="B30" s="115">
        <v>-1.4</v>
      </c>
      <c r="C30" s="115">
        <v>-0.2</v>
      </c>
      <c r="D30" s="115">
        <v>-2.4</v>
      </c>
      <c r="E30" s="120">
        <v>-2.2000000000000002</v>
      </c>
      <c r="F30" s="121">
        <v>97</v>
      </c>
      <c r="G30" s="227">
        <v>98</v>
      </c>
      <c r="H30" s="200">
        <v>8</v>
      </c>
      <c r="I30" s="115">
        <v>6.1</v>
      </c>
      <c r="J30" s="40" t="s">
        <v>258</v>
      </c>
      <c r="K30" s="38"/>
      <c r="L30" s="115" t="s">
        <v>216</v>
      </c>
      <c r="M30" s="115">
        <v>1011.2</v>
      </c>
      <c r="N30" s="115">
        <v>-1.7</v>
      </c>
      <c r="O30" s="38">
        <v>1</v>
      </c>
      <c r="P30" s="59">
        <v>3</v>
      </c>
      <c r="Q30" s="138" t="s">
        <v>111</v>
      </c>
      <c r="R30" s="38">
        <v>1</v>
      </c>
      <c r="S30" s="59"/>
      <c r="T30" s="38"/>
      <c r="U30" s="38"/>
      <c r="V30" s="59">
        <v>3</v>
      </c>
      <c r="W30" s="62"/>
      <c r="X30" s="41"/>
    </row>
    <row r="31" spans="1:33" x14ac:dyDescent="0.2">
      <c r="A31" s="119" t="s">
        <v>23</v>
      </c>
      <c r="B31" s="115">
        <v>-2.9</v>
      </c>
      <c r="C31" s="115">
        <v>-1.5</v>
      </c>
      <c r="D31" s="115">
        <v>-4.4000000000000004</v>
      </c>
      <c r="E31" s="120">
        <v>-4.4000000000000004</v>
      </c>
      <c r="F31" s="121">
        <v>92</v>
      </c>
      <c r="G31" s="39">
        <v>95</v>
      </c>
      <c r="H31" s="200">
        <v>8</v>
      </c>
      <c r="I31" s="115">
        <v>0.3</v>
      </c>
      <c r="J31" s="40" t="s">
        <v>261</v>
      </c>
      <c r="K31" s="38"/>
      <c r="L31" s="115" t="s">
        <v>216</v>
      </c>
      <c r="M31" s="115">
        <v>1016.2</v>
      </c>
      <c r="N31" s="115">
        <v>-3.6</v>
      </c>
      <c r="O31" s="238">
        <v>1</v>
      </c>
      <c r="P31" s="59">
        <v>7</v>
      </c>
      <c r="Q31" s="138" t="s">
        <v>111</v>
      </c>
      <c r="R31" s="38">
        <v>1</v>
      </c>
      <c r="S31" s="59"/>
      <c r="T31" s="38"/>
      <c r="U31" s="38"/>
      <c r="V31" s="225">
        <v>2</v>
      </c>
      <c r="W31" s="62"/>
      <c r="X31" s="41"/>
    </row>
    <row r="32" spans="1:33" x14ac:dyDescent="0.2">
      <c r="A32" s="119" t="s">
        <v>24</v>
      </c>
      <c r="B32" s="115">
        <v>-2.7</v>
      </c>
      <c r="C32" s="115">
        <v>-0.8</v>
      </c>
      <c r="D32" s="115">
        <v>-4.4000000000000004</v>
      </c>
      <c r="E32" s="120">
        <v>-4.4000000000000004</v>
      </c>
      <c r="F32" s="121">
        <v>91</v>
      </c>
      <c r="G32" s="39">
        <v>95</v>
      </c>
      <c r="H32" s="200">
        <v>8</v>
      </c>
      <c r="I32" s="115">
        <v>0.5</v>
      </c>
      <c r="J32" s="40" t="s">
        <v>266</v>
      </c>
      <c r="K32" s="38"/>
      <c r="L32" s="115" t="s">
        <v>216</v>
      </c>
      <c r="M32" s="115">
        <v>1016.2</v>
      </c>
      <c r="N32" s="115">
        <v>-3.6</v>
      </c>
      <c r="O32" s="38">
        <v>1</v>
      </c>
      <c r="P32" s="59">
        <v>6</v>
      </c>
      <c r="Q32" s="138" t="s">
        <v>111</v>
      </c>
      <c r="R32" s="38">
        <v>1</v>
      </c>
      <c r="S32" s="59"/>
      <c r="T32" s="38"/>
      <c r="U32" s="38"/>
      <c r="V32" s="59">
        <v>4</v>
      </c>
      <c r="W32" s="62"/>
      <c r="X32" s="41"/>
    </row>
    <row r="33" spans="1:24" x14ac:dyDescent="0.2">
      <c r="A33" s="119" t="s">
        <v>25</v>
      </c>
      <c r="B33" s="115">
        <v>-2.6</v>
      </c>
      <c r="C33" s="115">
        <v>-0.7</v>
      </c>
      <c r="D33" s="115">
        <v>-6.3</v>
      </c>
      <c r="E33" s="120">
        <v>-6.1</v>
      </c>
      <c r="F33" s="121">
        <v>91</v>
      </c>
      <c r="G33" s="39">
        <v>93</v>
      </c>
      <c r="H33" s="200">
        <v>8</v>
      </c>
      <c r="I33" s="115">
        <v>0.1</v>
      </c>
      <c r="J33" s="40" t="s">
        <v>266</v>
      </c>
      <c r="K33" s="38"/>
      <c r="L33" s="115" t="s">
        <v>216</v>
      </c>
      <c r="M33" s="115">
        <v>1016.8</v>
      </c>
      <c r="N33" s="115">
        <v>-3.5</v>
      </c>
      <c r="O33" s="38">
        <v>2</v>
      </c>
      <c r="P33" s="59">
        <v>5</v>
      </c>
      <c r="Q33" s="138" t="s">
        <v>111</v>
      </c>
      <c r="R33" s="38">
        <v>1</v>
      </c>
      <c r="S33" s="59"/>
      <c r="T33" s="38"/>
      <c r="U33" s="38"/>
      <c r="V33" s="59">
        <v>4</v>
      </c>
      <c r="W33" s="62"/>
      <c r="X33" s="41"/>
    </row>
    <row r="34" spans="1:24" x14ac:dyDescent="0.2">
      <c r="A34" s="119" t="s">
        <v>26</v>
      </c>
      <c r="B34" s="115">
        <v>-10.199999999999999</v>
      </c>
      <c r="C34" s="115">
        <v>-6.3</v>
      </c>
      <c r="D34" s="115">
        <v>-14.2</v>
      </c>
      <c r="E34" s="120">
        <v>-14.4</v>
      </c>
      <c r="F34" s="121">
        <v>84</v>
      </c>
      <c r="G34" s="39">
        <v>89</v>
      </c>
      <c r="H34" s="115">
        <v>7.3</v>
      </c>
      <c r="I34" s="115">
        <v>0.1</v>
      </c>
      <c r="J34" s="40" t="s">
        <v>266</v>
      </c>
      <c r="K34" s="38"/>
      <c r="L34" s="115">
        <v>0.1</v>
      </c>
      <c r="M34" s="200">
        <v>1022.9</v>
      </c>
      <c r="N34" s="201">
        <v>-11.4</v>
      </c>
      <c r="O34" s="38">
        <v>1</v>
      </c>
      <c r="P34" s="59">
        <v>4</v>
      </c>
      <c r="Q34" s="138" t="s">
        <v>111</v>
      </c>
      <c r="R34" s="38">
        <v>1</v>
      </c>
      <c r="S34" s="59"/>
      <c r="T34" s="38"/>
      <c r="U34" s="38"/>
      <c r="V34" s="59">
        <v>3</v>
      </c>
      <c r="W34" s="62"/>
      <c r="X34" s="41"/>
    </row>
    <row r="35" spans="1:24" x14ac:dyDescent="0.2">
      <c r="A35" s="119" t="s">
        <v>27</v>
      </c>
      <c r="B35" s="115">
        <v>-8.1</v>
      </c>
      <c r="C35" s="115">
        <v>-3.7</v>
      </c>
      <c r="D35" s="115">
        <v>-14.7</v>
      </c>
      <c r="E35" s="120">
        <v>-15</v>
      </c>
      <c r="F35" s="121">
        <v>81</v>
      </c>
      <c r="G35" s="39">
        <v>88</v>
      </c>
      <c r="H35" s="115">
        <v>6</v>
      </c>
      <c r="I35" s="115">
        <v>0</v>
      </c>
      <c r="J35" s="40"/>
      <c r="K35" s="38"/>
      <c r="L35" s="200">
        <v>3</v>
      </c>
      <c r="M35" s="115">
        <v>1011.4</v>
      </c>
      <c r="N35" s="115">
        <v>-9.9</v>
      </c>
      <c r="O35" s="217">
        <v>2</v>
      </c>
      <c r="P35" s="218">
        <v>4</v>
      </c>
      <c r="Q35" s="224" t="s">
        <v>111</v>
      </c>
      <c r="R35" s="217"/>
      <c r="S35" s="218"/>
      <c r="T35" s="217"/>
      <c r="U35" s="217"/>
      <c r="V35" s="218">
        <v>4</v>
      </c>
      <c r="W35" s="62"/>
      <c r="X35" s="41"/>
    </row>
    <row r="36" spans="1:24" x14ac:dyDescent="0.2">
      <c r="A36" s="119" t="s">
        <v>28</v>
      </c>
      <c r="B36" s="115">
        <v>-2.4</v>
      </c>
      <c r="C36" s="115">
        <v>0.3</v>
      </c>
      <c r="D36" s="115">
        <v>-5</v>
      </c>
      <c r="E36" s="120">
        <v>-5.6</v>
      </c>
      <c r="F36" s="121">
        <v>86</v>
      </c>
      <c r="G36" s="39">
        <v>90</v>
      </c>
      <c r="H36" s="115">
        <v>8</v>
      </c>
      <c r="I36" s="115">
        <v>0.9</v>
      </c>
      <c r="J36" s="40" t="s">
        <v>266</v>
      </c>
      <c r="K36" s="38"/>
      <c r="L36" s="115" t="s">
        <v>216</v>
      </c>
      <c r="M36" s="115">
        <v>1001.3</v>
      </c>
      <c r="N36" s="115">
        <v>-3.8</v>
      </c>
      <c r="O36" s="38">
        <v>2</v>
      </c>
      <c r="P36" s="59">
        <v>5</v>
      </c>
      <c r="Q36" s="138" t="s">
        <v>111</v>
      </c>
      <c r="R36" s="38">
        <v>1</v>
      </c>
      <c r="S36" s="59"/>
      <c r="T36" s="38"/>
      <c r="U36" s="38"/>
      <c r="V36" s="59">
        <v>5</v>
      </c>
      <c r="W36" s="62"/>
      <c r="X36" s="41"/>
    </row>
    <row r="37" spans="1:24" x14ac:dyDescent="0.2">
      <c r="A37" s="119" t="s">
        <v>29</v>
      </c>
      <c r="B37" s="115">
        <v>-2.9</v>
      </c>
      <c r="C37" s="115">
        <v>0.2</v>
      </c>
      <c r="D37" s="115">
        <v>-5.9</v>
      </c>
      <c r="E37" s="120">
        <v>-8.3000000000000007</v>
      </c>
      <c r="F37" s="121">
        <v>87</v>
      </c>
      <c r="G37" s="39">
        <v>92</v>
      </c>
      <c r="H37" s="115">
        <v>7.6</v>
      </c>
      <c r="I37" s="115" t="s">
        <v>216</v>
      </c>
      <c r="J37" s="40"/>
      <c r="K37" s="38"/>
      <c r="L37" s="115">
        <v>0.8</v>
      </c>
      <c r="M37" s="115">
        <v>1005.5</v>
      </c>
      <c r="N37" s="115">
        <v>-4.0999999999999996</v>
      </c>
      <c r="O37" s="38">
        <v>1</v>
      </c>
      <c r="P37" s="59">
        <v>4</v>
      </c>
      <c r="Q37" s="138" t="s">
        <v>111</v>
      </c>
      <c r="R37" s="38"/>
      <c r="S37" s="59"/>
      <c r="T37" s="38"/>
      <c r="U37" s="38"/>
      <c r="V37" s="59">
        <v>3</v>
      </c>
      <c r="W37" s="62"/>
      <c r="X37" s="41"/>
    </row>
    <row r="38" spans="1:24" x14ac:dyDescent="0.2">
      <c r="A38" s="119" t="s">
        <v>190</v>
      </c>
      <c r="B38" s="115">
        <v>-3.1</v>
      </c>
      <c r="C38" s="115">
        <v>-1.4</v>
      </c>
      <c r="D38" s="115">
        <v>-4.8</v>
      </c>
      <c r="E38" s="120">
        <v>-4.4000000000000004</v>
      </c>
      <c r="F38" s="121">
        <v>87</v>
      </c>
      <c r="G38" s="39">
        <v>90</v>
      </c>
      <c r="H38" s="115">
        <v>8</v>
      </c>
      <c r="I38" s="115" t="s">
        <v>216</v>
      </c>
      <c r="J38" s="40"/>
      <c r="K38" s="38"/>
      <c r="L38" s="115" t="s">
        <v>216</v>
      </c>
      <c r="M38" s="115">
        <v>1007.6</v>
      </c>
      <c r="N38" s="115">
        <v>-4.5</v>
      </c>
      <c r="O38" s="38">
        <v>2</v>
      </c>
      <c r="P38" s="59">
        <v>4</v>
      </c>
      <c r="Q38" s="138" t="s">
        <v>111</v>
      </c>
      <c r="R38" s="38"/>
      <c r="S38" s="59"/>
      <c r="T38" s="38"/>
      <c r="U38" s="38"/>
      <c r="V38" s="59">
        <v>4</v>
      </c>
      <c r="W38" s="62"/>
      <c r="X38" s="41"/>
    </row>
    <row r="39" spans="1:24" x14ac:dyDescent="0.2">
      <c r="A39" s="119" t="s">
        <v>191</v>
      </c>
      <c r="B39" s="115">
        <v>-1</v>
      </c>
      <c r="C39" s="115">
        <v>0.8</v>
      </c>
      <c r="D39" s="115">
        <v>-2.1</v>
      </c>
      <c r="E39" s="120">
        <v>-2.8</v>
      </c>
      <c r="F39" s="121">
        <v>81</v>
      </c>
      <c r="G39" s="39">
        <v>86</v>
      </c>
      <c r="H39" s="115">
        <v>6.8</v>
      </c>
      <c r="I39" s="115" t="s">
        <v>216</v>
      </c>
      <c r="J39" s="40"/>
      <c r="K39" s="38"/>
      <c r="L39" s="115">
        <v>2.6</v>
      </c>
      <c r="M39" s="115">
        <v>1012.9</v>
      </c>
      <c r="N39" s="115">
        <v>-3.1</v>
      </c>
      <c r="O39" s="38">
        <v>3</v>
      </c>
      <c r="P39" s="59">
        <v>4</v>
      </c>
      <c r="Q39" s="138" t="s">
        <v>111</v>
      </c>
      <c r="R39" s="38"/>
      <c r="S39" s="59"/>
      <c r="T39" s="38">
        <v>1</v>
      </c>
      <c r="U39" s="38"/>
      <c r="V39" s="59">
        <v>6</v>
      </c>
      <c r="W39" s="62"/>
      <c r="X39" s="41"/>
    </row>
    <row r="40" spans="1:24" ht="13.5" thickBot="1" x14ac:dyDescent="0.25">
      <c r="A40" s="119" t="s">
        <v>207</v>
      </c>
      <c r="B40" s="115">
        <v>2.1</v>
      </c>
      <c r="C40" s="115">
        <v>4.5</v>
      </c>
      <c r="D40" s="115">
        <v>0.8</v>
      </c>
      <c r="E40" s="120">
        <v>-0.6</v>
      </c>
      <c r="F40" s="121">
        <v>81</v>
      </c>
      <c r="G40" s="39">
        <v>87</v>
      </c>
      <c r="H40" s="115">
        <v>6.3</v>
      </c>
      <c r="I40" s="115" t="s">
        <v>216</v>
      </c>
      <c r="J40" s="40"/>
      <c r="K40" s="38"/>
      <c r="L40" s="115">
        <v>1.5</v>
      </c>
      <c r="M40" s="115">
        <v>1011.2</v>
      </c>
      <c r="N40" s="115">
        <v>0.1</v>
      </c>
      <c r="O40" s="38">
        <v>2</v>
      </c>
      <c r="P40" s="59">
        <v>3</v>
      </c>
      <c r="Q40" s="138" t="s">
        <v>291</v>
      </c>
      <c r="R40" s="38"/>
      <c r="S40" s="59"/>
      <c r="T40" s="38">
        <v>1</v>
      </c>
      <c r="U40" s="38"/>
      <c r="V40" s="59">
        <v>6</v>
      </c>
      <c r="W40" s="62"/>
      <c r="X40" s="41"/>
    </row>
    <row r="41" spans="1:24" ht="13.5" thickBot="1" x14ac:dyDescent="0.25">
      <c r="A41" s="53" t="s">
        <v>60</v>
      </c>
      <c r="B41" s="47">
        <f>SUM(B30:B40)</f>
        <v>-35.199999999999996</v>
      </c>
      <c r="C41" s="47">
        <f>SUM(C30:C40)</f>
        <v>-8.7999999999999989</v>
      </c>
      <c r="D41" s="47">
        <f>SUM(D30:D40)</f>
        <v>-63.399999999999991</v>
      </c>
      <c r="E41" s="47">
        <f>SUM(E30:E40)</f>
        <v>-68.2</v>
      </c>
      <c r="F41" s="45" t="s">
        <v>62</v>
      </c>
      <c r="G41" s="48">
        <f>SUM(G30:G40)</f>
        <v>1003</v>
      </c>
      <c r="H41" s="47">
        <f>SUM(H30:H40)</f>
        <v>82</v>
      </c>
      <c r="I41" s="47">
        <f>SUM(I30:I40)</f>
        <v>7.9999999999999991</v>
      </c>
      <c r="J41" s="213" t="s">
        <v>72</v>
      </c>
      <c r="K41" s="46"/>
      <c r="L41" s="47">
        <f>SUM(L30:L40)</f>
        <v>8</v>
      </c>
      <c r="M41" s="47">
        <f>SUM(M30:M40)</f>
        <v>11133.2</v>
      </c>
      <c r="N41" s="47">
        <f>SUM(N30:N40)</f>
        <v>-49.1</v>
      </c>
      <c r="O41" s="46">
        <f>SUM(O30:O40)</f>
        <v>18</v>
      </c>
      <c r="P41" s="46">
        <f>COUNT(P30:P40)</f>
        <v>11</v>
      </c>
      <c r="Q41" s="45" t="s">
        <v>63</v>
      </c>
      <c r="R41" s="46">
        <f>SUM(R30:R40)</f>
        <v>6</v>
      </c>
      <c r="S41" s="46">
        <f>SUM(S30:S40)</f>
        <v>0</v>
      </c>
      <c r="T41" s="46">
        <f>SUM(T30:T40)</f>
        <v>2</v>
      </c>
      <c r="U41" s="46">
        <f>SUM(U30:U40)</f>
        <v>0</v>
      </c>
      <c r="V41" s="45" t="s">
        <v>62</v>
      </c>
      <c r="W41" s="62"/>
      <c r="X41" s="41"/>
    </row>
    <row r="42" spans="1:24" ht="13.5" thickBot="1" x14ac:dyDescent="0.25">
      <c r="A42" s="34" t="s">
        <v>70</v>
      </c>
      <c r="B42" s="47">
        <f>AVERAGE(B30:B40)</f>
        <v>-3.1999999999999997</v>
      </c>
      <c r="C42" s="47">
        <f>AVERAGE(C30:C40)</f>
        <v>-0.79999999999999993</v>
      </c>
      <c r="D42" s="47">
        <f>AVERAGE(D30:D40)</f>
        <v>-5.7636363636363628</v>
      </c>
      <c r="E42" s="47">
        <f>AVERAGE(E30:E40)</f>
        <v>-6.2</v>
      </c>
      <c r="F42" s="45" t="s">
        <v>62</v>
      </c>
      <c r="G42" s="47">
        <f>AVERAGE(G30:G40)</f>
        <v>91.181818181818187</v>
      </c>
      <c r="H42" s="47">
        <f>AVERAGE(H30:H40)</f>
        <v>7.4545454545454541</v>
      </c>
      <c r="I42" s="45" t="s">
        <v>71</v>
      </c>
      <c r="J42" s="45" t="s">
        <v>72</v>
      </c>
      <c r="K42" s="45"/>
      <c r="L42" s="45" t="s">
        <v>61</v>
      </c>
      <c r="M42" s="47">
        <f>AVERAGE(M30:M40)</f>
        <v>1012.1090909090909</v>
      </c>
      <c r="N42" s="47">
        <f>AVERAGE(N30:N40)</f>
        <v>-4.4636363636363638</v>
      </c>
      <c r="O42" s="47">
        <f>AVERAGE(O30:O40)</f>
        <v>1.6363636363636365</v>
      </c>
      <c r="P42" s="46">
        <f>ROUND(AVERAGE(P30:P40),1)</f>
        <v>4.5</v>
      </c>
      <c r="Q42" s="45" t="s">
        <v>63</v>
      </c>
      <c r="R42" s="45" t="s">
        <v>72</v>
      </c>
      <c r="S42" s="45" t="s">
        <v>72</v>
      </c>
      <c r="T42" s="45" t="s">
        <v>72</v>
      </c>
      <c r="U42" s="45" t="s">
        <v>72</v>
      </c>
      <c r="V42" s="47">
        <f>AVERAGE(V30:V40)</f>
        <v>4</v>
      </c>
      <c r="W42" s="62"/>
      <c r="X42" s="41"/>
    </row>
    <row r="43" spans="1:24" ht="13.5" thickBot="1" x14ac:dyDescent="0.25">
      <c r="A43" s="53" t="s">
        <v>73</v>
      </c>
      <c r="B43" s="47">
        <f>SUM(B16+B28+B41)</f>
        <v>45.800000000000004</v>
      </c>
      <c r="C43" s="47">
        <f>SUM(C16+C28+C41)</f>
        <v>131.19999999999999</v>
      </c>
      <c r="D43" s="47">
        <f>SUM(D16+D28+D41)</f>
        <v>-41.099999999999987</v>
      </c>
      <c r="E43" s="47">
        <f>SUM(E16+E28+E41)</f>
        <v>-78.7</v>
      </c>
      <c r="F43" s="45" t="s">
        <v>62</v>
      </c>
      <c r="G43" s="213" t="s">
        <v>202</v>
      </c>
      <c r="H43" s="47">
        <f>SUM(H16+H28+H41)</f>
        <v>207.9</v>
      </c>
      <c r="I43" s="47">
        <f>SUM(I16+I28+I41)</f>
        <v>33.099999999999994</v>
      </c>
      <c r="J43" s="213" t="s">
        <v>72</v>
      </c>
      <c r="K43" s="46"/>
      <c r="L43" s="47">
        <f>SUM(L16+L28+L41)</f>
        <v>17.2</v>
      </c>
      <c r="M43" s="47">
        <f>SUM(M16+M28+M41)</f>
        <v>31370.3</v>
      </c>
      <c r="N43" s="47">
        <f>SUM(N16+N28+N41)</f>
        <v>-10.300000000000004</v>
      </c>
      <c r="O43" s="47" t="s">
        <v>62</v>
      </c>
      <c r="P43" s="46">
        <f>SUM(P16+P28+P41)</f>
        <v>31</v>
      </c>
      <c r="Q43" s="45" t="s">
        <v>63</v>
      </c>
      <c r="R43" s="48">
        <f>SUM(R16+R28+R41)</f>
        <v>20</v>
      </c>
      <c r="S43" s="48">
        <f>SUM(S16+S28+S41)</f>
        <v>0</v>
      </c>
      <c r="T43" s="48">
        <f>SUM(T16+T28+T41)</f>
        <v>7</v>
      </c>
      <c r="U43" s="48">
        <f>SUM(U16+U28+U41)</f>
        <v>0</v>
      </c>
      <c r="V43" s="45" t="s">
        <v>62</v>
      </c>
      <c r="W43" s="62"/>
      <c r="X43" s="41"/>
    </row>
    <row r="44" spans="1:24" ht="13.5" thickBot="1" x14ac:dyDescent="0.25">
      <c r="A44" s="34" t="s">
        <v>74</v>
      </c>
      <c r="B44" s="47">
        <f>AVERAGE(B6:B15,B18:B27,B30:B40)</f>
        <v>1.4774193548387093</v>
      </c>
      <c r="C44" s="47">
        <f>AVERAGE(C6:C15,C18:C27,C30:C40)</f>
        <v>4.2322580645161292</v>
      </c>
      <c r="D44" s="47">
        <f>AVERAGE(D6:D15,D18:D27,D30:D40)</f>
        <v>-1.3258064516129033</v>
      </c>
      <c r="E44" s="47">
        <f>AVERAGE(E6:E15,E18:E27,E30:E40)</f>
        <v>-2.5387096774193547</v>
      </c>
      <c r="F44" s="45" t="s">
        <v>62</v>
      </c>
      <c r="G44" s="47">
        <f>AVERAGE(G6:G15,G18:G27,G30:G40)</f>
        <v>88.225806451612897</v>
      </c>
      <c r="H44" s="123">
        <f>AVERAGE(H6:H15,H18:H27,H30:H40)</f>
        <v>6.7064516129032281</v>
      </c>
      <c r="I44" s="45" t="s">
        <v>71</v>
      </c>
      <c r="J44" s="45" t="s">
        <v>72</v>
      </c>
      <c r="K44" s="45"/>
      <c r="L44" s="45" t="s">
        <v>61</v>
      </c>
      <c r="M44" s="47">
        <f>AVERAGE(M6:M15,M18:M27,M30:M40)</f>
        <v>1011.9451612903227</v>
      </c>
      <c r="N44" s="47">
        <f>AVERAGE(N6:N15,N18:N27,N30:N40)</f>
        <v>-0.33225806451612933</v>
      </c>
      <c r="O44" s="47">
        <f>AVERAGE(O6:O15,O18:O27,O30:O40)</f>
        <v>1.8064516129032258</v>
      </c>
      <c r="P44" s="46">
        <f>ROUND(AVERAGE(P6:P15,P18:P27,P30:P40),1)</f>
        <v>1.6</v>
      </c>
      <c r="Q44" s="45" t="s">
        <v>63</v>
      </c>
      <c r="R44" s="45" t="s">
        <v>72</v>
      </c>
      <c r="S44" s="45" t="s">
        <v>72</v>
      </c>
      <c r="T44" s="45" t="s">
        <v>72</v>
      </c>
      <c r="U44" s="45" t="s">
        <v>72</v>
      </c>
      <c r="V44" s="47">
        <f>AVERAGE(V17,V29,V42)</f>
        <v>4.6000000000000005</v>
      </c>
      <c r="W44" s="62"/>
      <c r="X44" s="41"/>
    </row>
    <row r="45" spans="1:24" ht="13.5" thickBo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62"/>
    </row>
    <row r="46" spans="1:24" ht="13.5" thickBot="1" x14ac:dyDescent="0.25">
      <c r="A46" s="124"/>
      <c r="B46" s="31" t="s">
        <v>75</v>
      </c>
      <c r="C46" s="31" t="s">
        <v>76</v>
      </c>
      <c r="D46" s="31" t="s">
        <v>77</v>
      </c>
      <c r="E46" s="145" t="s">
        <v>78</v>
      </c>
      <c r="F46" s="147"/>
      <c r="G46" s="147"/>
      <c r="H46" s="147"/>
      <c r="I46" s="148"/>
      <c r="J46" s="147"/>
      <c r="K46" s="147"/>
      <c r="L46" s="145" t="s">
        <v>79</v>
      </c>
      <c r="M46" s="149"/>
      <c r="N46" s="147"/>
      <c r="O46" s="148"/>
      <c r="P46" s="145" t="s">
        <v>80</v>
      </c>
      <c r="Q46" s="147"/>
      <c r="R46" s="147"/>
      <c r="S46" s="147"/>
      <c r="T46" s="147"/>
      <c r="U46" s="147"/>
      <c r="V46" s="147"/>
      <c r="W46" s="148"/>
      <c r="X46" s="62"/>
    </row>
    <row r="47" spans="1:24" ht="13.5" thickBot="1" x14ac:dyDescent="0.25">
      <c r="A47" s="127"/>
      <c r="B47" s="34" t="s">
        <v>81</v>
      </c>
      <c r="C47" s="34" t="s">
        <v>81</v>
      </c>
      <c r="D47" s="34" t="s">
        <v>82</v>
      </c>
      <c r="E47" s="150" t="s">
        <v>83</v>
      </c>
      <c r="F47" s="128"/>
      <c r="G47" s="128"/>
      <c r="H47" s="128"/>
      <c r="I47" s="129"/>
      <c r="J47" s="142"/>
      <c r="K47" s="128"/>
      <c r="L47" s="145" t="s">
        <v>84</v>
      </c>
      <c r="M47" s="126"/>
      <c r="N47" s="51"/>
      <c r="O47" s="117">
        <f>SUM(AE7:AE9)</f>
        <v>20</v>
      </c>
      <c r="P47" s="145" t="s">
        <v>64</v>
      </c>
      <c r="Q47" s="126"/>
      <c r="R47" s="51"/>
      <c r="S47" s="51"/>
      <c r="T47" s="51"/>
      <c r="U47" s="130"/>
      <c r="V47" s="52">
        <v>15</v>
      </c>
      <c r="W47" s="131"/>
      <c r="X47" s="62"/>
    </row>
    <row r="48" spans="1:24" ht="13.5" thickBot="1" x14ac:dyDescent="0.25">
      <c r="A48" s="53" t="s">
        <v>32</v>
      </c>
      <c r="B48" s="54">
        <v>0.5</v>
      </c>
      <c r="C48" s="53" t="s">
        <v>61</v>
      </c>
      <c r="D48" s="55">
        <f>SUM(B44-B48)</f>
        <v>0.97741935483870934</v>
      </c>
      <c r="E48" s="145" t="s">
        <v>167</v>
      </c>
      <c r="F48" s="51"/>
      <c r="G48" s="51"/>
      <c r="H48" s="51"/>
      <c r="I48" s="117">
        <f>SUM(AA7:AA9)</f>
        <v>0</v>
      </c>
      <c r="J48" s="143"/>
      <c r="K48" s="51"/>
      <c r="L48" s="145" t="s">
        <v>85</v>
      </c>
      <c r="M48" s="51"/>
      <c r="N48" s="51"/>
      <c r="O48" s="117">
        <f>SUM(AF7:AF9)</f>
        <v>10</v>
      </c>
      <c r="P48" s="145" t="s">
        <v>86</v>
      </c>
      <c r="Q48" s="51"/>
      <c r="R48" s="51"/>
      <c r="S48" s="51"/>
      <c r="T48" s="51"/>
      <c r="U48" s="130"/>
      <c r="V48" s="52">
        <v>10</v>
      </c>
      <c r="W48" s="131"/>
      <c r="X48" s="62"/>
    </row>
    <row r="49" spans="1:24" ht="13.5" thickBot="1" x14ac:dyDescent="0.25">
      <c r="A49" s="53" t="s">
        <v>87</v>
      </c>
      <c r="B49" s="98">
        <v>45</v>
      </c>
      <c r="C49" s="46">
        <f>SUM(I43*100/B49)</f>
        <v>73.555555555555543</v>
      </c>
      <c r="D49" s="56" t="s">
        <v>61</v>
      </c>
      <c r="E49" s="145" t="s">
        <v>166</v>
      </c>
      <c r="F49" s="51"/>
      <c r="G49" s="51"/>
      <c r="H49" s="51"/>
      <c r="I49" s="117">
        <f>SUM(AB7:AB9)</f>
        <v>0</v>
      </c>
      <c r="J49" s="143"/>
      <c r="K49" s="51"/>
      <c r="L49" s="145" t="s">
        <v>88</v>
      </c>
      <c r="M49" s="51"/>
      <c r="N49" s="51"/>
      <c r="O49" s="117">
        <f>SUM(AG7:AG9)</f>
        <v>4</v>
      </c>
      <c r="P49" s="145" t="s">
        <v>89</v>
      </c>
      <c r="Q49" s="51"/>
      <c r="R49" s="51"/>
      <c r="S49" s="51"/>
      <c r="T49" s="51"/>
      <c r="U49" s="130"/>
      <c r="V49" s="52">
        <f>SUM(AC17:AC19)</f>
        <v>0</v>
      </c>
      <c r="W49" s="131"/>
      <c r="X49" s="62"/>
    </row>
    <row r="50" spans="1:24" ht="13.5" thickBot="1" x14ac:dyDescent="0.25">
      <c r="A50" s="53" t="s">
        <v>39</v>
      </c>
      <c r="B50" s="98">
        <v>64</v>
      </c>
      <c r="C50" s="46">
        <f>SUM(L43*100/B50)</f>
        <v>26.875</v>
      </c>
      <c r="D50" s="56" t="s">
        <v>61</v>
      </c>
      <c r="E50" s="145" t="s">
        <v>168</v>
      </c>
      <c r="F50" s="51"/>
      <c r="G50" s="51"/>
      <c r="H50" s="51"/>
      <c r="I50" s="117">
        <f>SUM(AC7:AC9)</f>
        <v>7</v>
      </c>
      <c r="J50" s="143"/>
      <c r="K50" s="51"/>
      <c r="L50" s="145" t="s">
        <v>90</v>
      </c>
      <c r="M50" s="51"/>
      <c r="N50" s="51"/>
      <c r="O50" s="117">
        <f>SUM(AH7:AH9)</f>
        <v>0</v>
      </c>
      <c r="P50" s="145" t="s">
        <v>91</v>
      </c>
      <c r="Q50" s="51"/>
      <c r="R50" s="51"/>
      <c r="S50" s="51"/>
      <c r="T50" s="51"/>
      <c r="U50" s="51"/>
      <c r="V50" s="51"/>
      <c r="W50" s="125"/>
      <c r="X50" s="62"/>
    </row>
    <row r="51" spans="1:24" ht="13.5" thickBot="1" x14ac:dyDescent="0.25">
      <c r="A51" s="57" t="s">
        <v>92</v>
      </c>
      <c r="B51" s="38"/>
      <c r="C51" s="39"/>
      <c r="D51" s="58" t="s">
        <v>61</v>
      </c>
      <c r="E51" s="145" t="s">
        <v>204</v>
      </c>
      <c r="F51" s="51"/>
      <c r="G51" s="51"/>
      <c r="H51" s="51"/>
      <c r="I51" s="125">
        <v>0</v>
      </c>
      <c r="J51" s="143"/>
      <c r="K51" s="51"/>
      <c r="L51" s="145" t="s">
        <v>163</v>
      </c>
      <c r="M51" s="51"/>
      <c r="N51" s="51"/>
      <c r="O51" s="118">
        <f>SUM(AI7,AI9)</f>
        <v>0</v>
      </c>
      <c r="P51" s="145" t="s">
        <v>94</v>
      </c>
      <c r="Q51" s="51"/>
      <c r="R51" s="51"/>
      <c r="S51" s="51"/>
      <c r="T51" s="51"/>
      <c r="U51" s="130"/>
      <c r="V51" s="52">
        <f>SUM(AE17:AE19)</f>
        <v>12</v>
      </c>
      <c r="W51" s="131"/>
      <c r="X51" s="62"/>
    </row>
    <row r="52" spans="1:24" ht="13.5" thickBot="1" x14ac:dyDescent="0.25">
      <c r="A52" s="57" t="s">
        <v>95</v>
      </c>
      <c r="B52" s="38">
        <v>264</v>
      </c>
      <c r="C52" s="59">
        <f>SUM(L43*100/B52)</f>
        <v>6.5151515151515156</v>
      </c>
      <c r="D52" s="58" t="s">
        <v>61</v>
      </c>
      <c r="E52" s="145" t="s">
        <v>93</v>
      </c>
      <c r="F52" s="51"/>
      <c r="G52" s="51"/>
      <c r="H52" s="51"/>
      <c r="I52" s="125"/>
      <c r="J52" s="143"/>
      <c r="K52" s="51"/>
      <c r="L52" s="145" t="s">
        <v>96</v>
      </c>
      <c r="M52" s="51"/>
      <c r="N52" s="51"/>
      <c r="O52" s="125"/>
      <c r="P52" s="145" t="s">
        <v>97</v>
      </c>
      <c r="Q52" s="51"/>
      <c r="R52" s="51"/>
      <c r="S52" s="51"/>
      <c r="T52" s="51"/>
      <c r="U52" s="130"/>
      <c r="V52" s="52">
        <f>SUM(AF17:AF19)</f>
        <v>11</v>
      </c>
      <c r="W52" s="131"/>
      <c r="X52" s="62"/>
    </row>
    <row r="53" spans="1:24" ht="13.5" thickBot="1" x14ac:dyDescent="0.25">
      <c r="A53" s="34" t="s">
        <v>39</v>
      </c>
      <c r="B53" s="42"/>
      <c r="C53" s="43"/>
      <c r="D53" s="60" t="s">
        <v>61</v>
      </c>
      <c r="E53" s="145" t="s">
        <v>169</v>
      </c>
      <c r="F53" s="51"/>
      <c r="G53" s="51"/>
      <c r="H53" s="51"/>
      <c r="I53" s="117">
        <f>SUM(AA12:AA14)</f>
        <v>17</v>
      </c>
      <c r="J53" s="144"/>
      <c r="K53" s="132"/>
      <c r="L53" s="145" t="s">
        <v>98</v>
      </c>
      <c r="M53" s="51"/>
      <c r="N53" s="51"/>
      <c r="O53" s="117">
        <f>SUM(AE12:AE14)</f>
        <v>24</v>
      </c>
      <c r="P53" s="146" t="s">
        <v>99</v>
      </c>
      <c r="Q53" s="132"/>
      <c r="R53" s="132"/>
      <c r="S53" s="132"/>
      <c r="T53" s="132"/>
      <c r="U53" s="133"/>
      <c r="V53" s="61">
        <f>SUM(AG17:AG19)</f>
        <v>0</v>
      </c>
      <c r="W53" s="49"/>
      <c r="X53" s="62"/>
    </row>
    <row r="54" spans="1:24" ht="13.5" thickBot="1" x14ac:dyDescent="0.25">
      <c r="A54" s="50"/>
      <c r="B54" s="50"/>
      <c r="C54" s="50"/>
      <c r="D54" s="50"/>
      <c r="E54" s="145" t="s">
        <v>205</v>
      </c>
      <c r="F54" s="51"/>
      <c r="G54" s="51"/>
      <c r="H54" s="51"/>
      <c r="I54" s="51">
        <v>0</v>
      </c>
      <c r="J54" s="228"/>
      <c r="K54" s="50"/>
      <c r="L54" s="145" t="s">
        <v>100</v>
      </c>
      <c r="M54" s="134"/>
      <c r="N54" s="51"/>
      <c r="O54" s="117">
        <f>SUM(AG12:AG14)</f>
        <v>0</v>
      </c>
      <c r="P54" s="50"/>
      <c r="Q54" s="50"/>
      <c r="R54" s="50"/>
      <c r="S54" s="50"/>
      <c r="T54" s="50"/>
      <c r="U54" s="50"/>
      <c r="V54" s="50"/>
      <c r="W54" s="50"/>
      <c r="X54" s="62"/>
    </row>
    <row r="55" spans="1:24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62"/>
      <c r="W56" s="21"/>
      <c r="X56" s="21"/>
    </row>
    <row r="57" spans="1:24" x14ac:dyDescent="0.2">
      <c r="A57" s="21"/>
      <c r="B57" s="21"/>
      <c r="C57" s="21"/>
      <c r="D57" s="21"/>
      <c r="E57" s="21" t="s">
        <v>208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62"/>
      <c r="W57" s="21"/>
      <c r="X57" s="21"/>
    </row>
    <row r="58" spans="1:24" x14ac:dyDescent="0.2">
      <c r="E58" s="21" t="s">
        <v>209</v>
      </c>
    </row>
    <row r="59" spans="1:24" x14ac:dyDescent="0.2">
      <c r="E59" s="207" t="s">
        <v>210</v>
      </c>
    </row>
    <row r="113" spans="6:6" x14ac:dyDescent="0.2">
      <c r="F113" t="s">
        <v>206</v>
      </c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2">
    <mergeCell ref="M2:N2"/>
    <mergeCell ref="S2:T2"/>
  </mergeCells>
  <phoneticPr fontId="4" type="noConversion"/>
  <conditionalFormatting sqref="B6:B15 B18:B27 B30:B40">
    <cfRule type="cellIs" dxfId="39" priority="1" stopIfTrue="1" operator="equal">
      <formula>$AA$22</formula>
    </cfRule>
    <cfRule type="cellIs" dxfId="38" priority="2" stopIfTrue="1" operator="equal">
      <formula>$AA$24</formula>
    </cfRule>
  </conditionalFormatting>
  <conditionalFormatting sqref="C6:C15 C18:C27 C30:C40">
    <cfRule type="cellIs" dxfId="37" priority="3" stopIfTrue="1" operator="equal">
      <formula>$AB$22</formula>
    </cfRule>
  </conditionalFormatting>
  <conditionalFormatting sqref="D6:D15 D18:D27 D30:D40">
    <cfRule type="cellIs" dxfId="36" priority="4" stopIfTrue="1" operator="equal">
      <formula>$AB$24</formula>
    </cfRule>
  </conditionalFormatting>
  <conditionalFormatting sqref="E6:E15 E18:E27 E30:E40">
    <cfRule type="cellIs" dxfId="35" priority="5" stopIfTrue="1" operator="equal">
      <formula>$AC$22</formula>
    </cfRule>
  </conditionalFormatting>
  <conditionalFormatting sqref="F6:F15 F18:F27 F30:F40">
    <cfRule type="cellIs" dxfId="34" priority="6" stopIfTrue="1" operator="equal">
      <formula>$AC$24</formula>
    </cfRule>
  </conditionalFormatting>
  <conditionalFormatting sqref="I6:I15 I18:I27 I30:I40">
    <cfRule type="cellIs" dxfId="33" priority="7" stopIfTrue="1" operator="equal">
      <formula>$AE$22</formula>
    </cfRule>
  </conditionalFormatting>
  <conditionalFormatting sqref="P6:P15 P18:P27 P30:P40">
    <cfRule type="cellIs" dxfId="32" priority="8" stopIfTrue="1" operator="equal">
      <formula>$AE$24</formula>
    </cfRule>
  </conditionalFormatting>
  <dataValidations xWindow="1291" yWindow="188" count="3">
    <dataValidation allowBlank="1" showInputMessage="1" showErrorMessage="1" prompt="In diese Zelle ist keine Eingabe zulässig. Die Daten werden automatisch eingefügt." sqref="B6:D15 G6:I15 P6:P15 S6:S15 V6:V15 B18:D27 G18:I27 P18:P27 S18:S27 V18:V27 B30:D40 G30:I40 P30:P40 S30:S40 V30:V40 L30:N40 L18:N27 L6:N15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25" right="0.25" top="0.75" bottom="0.75" header="0.3" footer="0.3"/>
  <pageSetup paperSize="9" orientation="portrait" horizontalDpi="300" verticalDpi="300" r:id="rId2"/>
  <headerFooter alignWithMargins="0">
    <oddHeader>Kurztabelle</oddHeader>
  </headerFooter>
  <ignoredErrors>
    <ignoredError sqref="B29:O2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85"/>
      <c r="C1" s="85"/>
      <c r="D1" s="85"/>
      <c r="E1" s="86" t="s">
        <v>101</v>
      </c>
      <c r="F1" s="85"/>
      <c r="G1" s="85"/>
      <c r="H1" s="85"/>
    </row>
    <row r="2" spans="1:18" ht="15" x14ac:dyDescent="0.25">
      <c r="B2" s="85"/>
      <c r="C2" s="85"/>
      <c r="D2" s="85"/>
      <c r="E2" s="86"/>
      <c r="F2" s="85"/>
      <c r="G2" s="85"/>
      <c r="H2" s="85"/>
    </row>
    <row r="3" spans="1:18" ht="15" x14ac:dyDescent="0.25">
      <c r="B3" s="85"/>
      <c r="C3" s="85"/>
      <c r="D3" s="85"/>
      <c r="E3" s="86"/>
      <c r="F3" s="85"/>
      <c r="G3" s="85"/>
      <c r="H3" s="85"/>
    </row>
    <row r="4" spans="1:18" ht="15" x14ac:dyDescent="0.25">
      <c r="B4" s="85"/>
      <c r="C4" s="85"/>
      <c r="D4" s="85"/>
      <c r="E4" s="85"/>
      <c r="F4" s="85"/>
      <c r="G4" s="85"/>
      <c r="H4" s="85"/>
    </row>
    <row r="5" spans="1:18" ht="15" x14ac:dyDescent="0.25">
      <c r="B5" s="87" t="s">
        <v>188</v>
      </c>
      <c r="C5" s="85"/>
      <c r="D5" s="85"/>
      <c r="E5" s="85"/>
      <c r="F5" s="88" t="s">
        <v>30</v>
      </c>
      <c r="G5" s="261" t="s">
        <v>212</v>
      </c>
      <c r="H5" s="262"/>
      <c r="I5" s="7"/>
      <c r="J5" s="8"/>
      <c r="K5" s="88" t="s">
        <v>148</v>
      </c>
      <c r="L5" s="89">
        <v>2014</v>
      </c>
    </row>
    <row r="6" spans="1:18" ht="13.5" thickBot="1" x14ac:dyDescent="0.25">
      <c r="B6" s="2"/>
      <c r="G6" s="2"/>
      <c r="I6" s="2"/>
    </row>
    <row r="7" spans="1:18" x14ac:dyDescent="0.2">
      <c r="A7" s="158" t="s">
        <v>31</v>
      </c>
      <c r="B7" s="159" t="s">
        <v>102</v>
      </c>
      <c r="C7" s="159" t="s">
        <v>103</v>
      </c>
      <c r="D7" s="159" t="s">
        <v>173</v>
      </c>
      <c r="E7" s="159" t="s">
        <v>104</v>
      </c>
      <c r="F7" s="159" t="s">
        <v>104</v>
      </c>
      <c r="G7" s="160" t="s">
        <v>104</v>
      </c>
      <c r="H7" s="161" t="s">
        <v>104</v>
      </c>
      <c r="I7" s="90"/>
      <c r="J7" s="91"/>
    </row>
    <row r="8" spans="1:18" ht="13.5" thickBot="1" x14ac:dyDescent="0.25">
      <c r="A8" s="162"/>
      <c r="B8" s="163" t="s">
        <v>105</v>
      </c>
      <c r="C8" s="164"/>
      <c r="D8" s="164"/>
      <c r="E8" s="163" t="s">
        <v>174</v>
      </c>
      <c r="F8" s="163" t="s">
        <v>175</v>
      </c>
      <c r="G8" s="165" t="s">
        <v>176</v>
      </c>
      <c r="H8" s="166" t="s">
        <v>177</v>
      </c>
      <c r="I8" s="92"/>
      <c r="J8" s="91"/>
    </row>
    <row r="9" spans="1:18" x14ac:dyDescent="0.2">
      <c r="A9" s="167" t="s">
        <v>2</v>
      </c>
      <c r="B9" s="186" t="s">
        <v>162</v>
      </c>
      <c r="C9" s="168" t="s">
        <v>162</v>
      </c>
      <c r="D9" s="168" t="s">
        <v>162</v>
      </c>
      <c r="E9" s="168" t="s">
        <v>162</v>
      </c>
      <c r="F9" s="169">
        <v>1</v>
      </c>
      <c r="G9" s="170" t="s">
        <v>162</v>
      </c>
      <c r="H9" s="171" t="s">
        <v>162</v>
      </c>
      <c r="I9" s="93"/>
      <c r="J9" s="93"/>
      <c r="N9" s="6" t="str">
        <f t="shared" ref="N9:N39" si="0">IF(ISNUMBER(B9),B9*24," ")</f>
        <v xml:space="preserve"> </v>
      </c>
      <c r="O9" t="str">
        <f t="shared" ref="O9:O39" si="1">IF(ISNUMBER(N9),IF(N9&lt;1,1," ")," ")</f>
        <v xml:space="preserve"> </v>
      </c>
      <c r="P9" t="str">
        <f t="shared" ref="P9:P39" si="2">IF(ISNUMBER(N9),IF(N9&lt;8,2," ")," ")</f>
        <v xml:space="preserve"> </v>
      </c>
      <c r="Q9" t="str">
        <f t="shared" ref="Q9:Q39" si="3">IF(ISNUMBER(N9),IF(N9&lt;24,3," ")," ")</f>
        <v xml:space="preserve"> </v>
      </c>
      <c r="R9">
        <f t="shared" ref="R9:R39" si="4">MIN(O9:Q9)</f>
        <v>0</v>
      </c>
    </row>
    <row r="10" spans="1:18" x14ac:dyDescent="0.2">
      <c r="A10" s="167" t="s">
        <v>3</v>
      </c>
      <c r="B10" s="172" t="s">
        <v>162</v>
      </c>
      <c r="C10" s="168" t="str">
        <f t="shared" ref="C10:C33" si="5">IF(R10=1,1,"-")</f>
        <v>-</v>
      </c>
      <c r="D10" s="168" t="s">
        <v>162</v>
      </c>
      <c r="E10" s="168">
        <v>1</v>
      </c>
      <c r="F10" s="169">
        <v>1</v>
      </c>
      <c r="G10" s="173" t="s">
        <v>162</v>
      </c>
      <c r="H10" s="171" t="s">
        <v>106</v>
      </c>
      <c r="I10" s="93"/>
      <c r="J10" s="93"/>
      <c r="N10" s="6" t="str">
        <f t="shared" si="0"/>
        <v xml:space="preserve"> </v>
      </c>
      <c r="O10" t="str">
        <f t="shared" si="1"/>
        <v xml:space="preserve"> </v>
      </c>
      <c r="P10" t="str">
        <f t="shared" si="2"/>
        <v xml:space="preserve"> </v>
      </c>
      <c r="Q10" t="str">
        <f t="shared" si="3"/>
        <v xml:space="preserve"> </v>
      </c>
      <c r="R10">
        <f t="shared" si="4"/>
        <v>0</v>
      </c>
    </row>
    <row r="11" spans="1:18" x14ac:dyDescent="0.2">
      <c r="A11" s="167" t="s">
        <v>4</v>
      </c>
      <c r="B11" s="172" t="s">
        <v>162</v>
      </c>
      <c r="C11" s="168" t="str">
        <f t="shared" si="5"/>
        <v>-</v>
      </c>
      <c r="D11" s="168" t="s">
        <v>162</v>
      </c>
      <c r="E11" s="168">
        <v>1</v>
      </c>
      <c r="F11" s="169">
        <v>1</v>
      </c>
      <c r="G11" s="173" t="s">
        <v>162</v>
      </c>
      <c r="H11" s="171" t="s">
        <v>106</v>
      </c>
      <c r="I11" s="93"/>
      <c r="J11" s="93"/>
      <c r="N11" s="6" t="str">
        <f t="shared" si="0"/>
        <v xml:space="preserve"> </v>
      </c>
      <c r="O11" t="str">
        <f t="shared" si="1"/>
        <v xml:space="preserve"> </v>
      </c>
      <c r="P11" t="str">
        <f t="shared" si="2"/>
        <v xml:space="preserve"> </v>
      </c>
      <c r="Q11" t="str">
        <f t="shared" si="3"/>
        <v xml:space="preserve"> </v>
      </c>
      <c r="R11">
        <f t="shared" si="4"/>
        <v>0</v>
      </c>
    </row>
    <row r="12" spans="1:18" x14ac:dyDescent="0.2">
      <c r="A12" s="167" t="s">
        <v>5</v>
      </c>
      <c r="B12" s="172" t="s">
        <v>162</v>
      </c>
      <c r="C12" s="168" t="str">
        <f t="shared" si="5"/>
        <v>-</v>
      </c>
      <c r="D12" s="168" t="s">
        <v>162</v>
      </c>
      <c r="E12" s="168">
        <v>1</v>
      </c>
      <c r="F12" s="169">
        <v>1</v>
      </c>
      <c r="G12" s="173" t="s">
        <v>162</v>
      </c>
      <c r="H12" s="171" t="s">
        <v>162</v>
      </c>
      <c r="I12" s="93"/>
      <c r="J12" s="93"/>
      <c r="N12" s="6" t="str">
        <f t="shared" si="0"/>
        <v xml:space="preserve"> </v>
      </c>
      <c r="O12" t="str">
        <f t="shared" si="1"/>
        <v xml:space="preserve"> </v>
      </c>
      <c r="P12" t="str">
        <f t="shared" si="2"/>
        <v xml:space="preserve"> </v>
      </c>
      <c r="Q12" t="str">
        <f t="shared" si="3"/>
        <v xml:space="preserve"> </v>
      </c>
      <c r="R12">
        <f t="shared" si="4"/>
        <v>0</v>
      </c>
    </row>
    <row r="13" spans="1:18" x14ac:dyDescent="0.2">
      <c r="A13" s="167" t="s">
        <v>6</v>
      </c>
      <c r="B13" s="172" t="s">
        <v>162</v>
      </c>
      <c r="C13" s="168" t="str">
        <f t="shared" si="5"/>
        <v>-</v>
      </c>
      <c r="D13" s="168" t="s">
        <v>162</v>
      </c>
      <c r="E13" s="168">
        <v>1</v>
      </c>
      <c r="F13" s="169">
        <v>1</v>
      </c>
      <c r="G13" s="173" t="s">
        <v>162</v>
      </c>
      <c r="H13" s="171" t="s">
        <v>162</v>
      </c>
      <c r="I13" s="93"/>
      <c r="J13" s="93"/>
      <c r="N13" s="6" t="str">
        <f t="shared" si="0"/>
        <v xml:space="preserve"> </v>
      </c>
      <c r="O13" t="str">
        <f t="shared" si="1"/>
        <v xml:space="preserve"> </v>
      </c>
      <c r="P13" t="str">
        <f t="shared" si="2"/>
        <v xml:space="preserve"> </v>
      </c>
      <c r="Q13" t="str">
        <f t="shared" si="3"/>
        <v xml:space="preserve"> </v>
      </c>
      <c r="R13">
        <f t="shared" si="4"/>
        <v>0</v>
      </c>
    </row>
    <row r="14" spans="1:18" x14ac:dyDescent="0.2">
      <c r="A14" s="167" t="s">
        <v>7</v>
      </c>
      <c r="B14" s="172" t="s">
        <v>162</v>
      </c>
      <c r="C14" s="168" t="s">
        <v>162</v>
      </c>
      <c r="D14" s="168" t="s">
        <v>162</v>
      </c>
      <c r="E14" s="168" t="s">
        <v>162</v>
      </c>
      <c r="F14" s="169">
        <v>1</v>
      </c>
      <c r="G14" s="173" t="s">
        <v>162</v>
      </c>
      <c r="H14" s="171" t="s">
        <v>162</v>
      </c>
      <c r="I14" s="93"/>
      <c r="J14" s="93"/>
      <c r="N14" s="6" t="str">
        <f t="shared" si="0"/>
        <v xml:space="preserve"> </v>
      </c>
      <c r="O14" t="str">
        <f t="shared" si="1"/>
        <v xml:space="preserve"> </v>
      </c>
      <c r="P14" t="str">
        <f t="shared" si="2"/>
        <v xml:space="preserve"> </v>
      </c>
      <c r="Q14" t="str">
        <f t="shared" si="3"/>
        <v xml:space="preserve"> </v>
      </c>
      <c r="R14">
        <f t="shared" si="4"/>
        <v>0</v>
      </c>
    </row>
    <row r="15" spans="1:18" x14ac:dyDescent="0.2">
      <c r="A15" s="167" t="s">
        <v>8</v>
      </c>
      <c r="B15" s="186" t="s">
        <v>162</v>
      </c>
      <c r="C15" s="168" t="s">
        <v>162</v>
      </c>
      <c r="D15" s="168" t="s">
        <v>162</v>
      </c>
      <c r="E15" s="168" t="s">
        <v>162</v>
      </c>
      <c r="F15" s="169">
        <v>1</v>
      </c>
      <c r="G15" s="173">
        <v>1</v>
      </c>
      <c r="H15" s="171" t="s">
        <v>162</v>
      </c>
      <c r="I15" s="93"/>
      <c r="J15" s="93"/>
      <c r="N15" s="6" t="str">
        <f t="shared" si="0"/>
        <v xml:space="preserve"> </v>
      </c>
      <c r="O15" t="str">
        <f t="shared" si="1"/>
        <v xml:space="preserve"> </v>
      </c>
      <c r="P15" t="str">
        <f t="shared" si="2"/>
        <v xml:space="preserve"> </v>
      </c>
      <c r="Q15" t="str">
        <f t="shared" si="3"/>
        <v xml:space="preserve"> </v>
      </c>
      <c r="R15">
        <f t="shared" si="4"/>
        <v>0</v>
      </c>
    </row>
    <row r="16" spans="1:18" x14ac:dyDescent="0.2">
      <c r="A16" s="167" t="s">
        <v>9</v>
      </c>
      <c r="B16" s="169" t="s">
        <v>162</v>
      </c>
      <c r="C16" s="168" t="str">
        <f t="shared" si="5"/>
        <v>-</v>
      </c>
      <c r="D16" s="168" t="s">
        <v>162</v>
      </c>
      <c r="E16" s="168" t="s">
        <v>162</v>
      </c>
      <c r="F16" s="169">
        <v>1</v>
      </c>
      <c r="G16" s="173">
        <v>1</v>
      </c>
      <c r="H16" s="171">
        <v>1</v>
      </c>
      <c r="I16" s="93"/>
      <c r="J16" s="93"/>
      <c r="N16" s="6" t="str">
        <f t="shared" si="0"/>
        <v xml:space="preserve"> </v>
      </c>
      <c r="O16" t="str">
        <f t="shared" si="1"/>
        <v xml:space="preserve"> </v>
      </c>
      <c r="P16" t="str">
        <f t="shared" si="2"/>
        <v xml:space="preserve"> </v>
      </c>
      <c r="Q16" t="str">
        <f t="shared" si="3"/>
        <v xml:space="preserve"> </v>
      </c>
      <c r="R16">
        <f t="shared" si="4"/>
        <v>0</v>
      </c>
    </row>
    <row r="17" spans="1:18" x14ac:dyDescent="0.2">
      <c r="A17" s="167" t="s">
        <v>10</v>
      </c>
      <c r="B17" s="169" t="s">
        <v>162</v>
      </c>
      <c r="C17" s="168" t="str">
        <f t="shared" si="5"/>
        <v>-</v>
      </c>
      <c r="D17" s="168" t="s">
        <v>162</v>
      </c>
      <c r="E17" s="168" t="s">
        <v>162</v>
      </c>
      <c r="F17" s="169">
        <v>1</v>
      </c>
      <c r="G17" s="173" t="s">
        <v>162</v>
      </c>
      <c r="H17" s="171" t="s">
        <v>162</v>
      </c>
      <c r="I17" s="93"/>
      <c r="J17" s="93"/>
      <c r="N17" s="6" t="str">
        <f t="shared" si="0"/>
        <v xml:space="preserve"> </v>
      </c>
      <c r="O17" t="str">
        <f t="shared" si="1"/>
        <v xml:space="preserve"> </v>
      </c>
      <c r="P17" t="str">
        <f t="shared" si="2"/>
        <v xml:space="preserve"> </v>
      </c>
      <c r="Q17" t="str">
        <f t="shared" si="3"/>
        <v xml:space="preserve"> </v>
      </c>
      <c r="R17">
        <f t="shared" si="4"/>
        <v>0</v>
      </c>
    </row>
    <row r="18" spans="1:18" x14ac:dyDescent="0.2">
      <c r="A18" s="167" t="s">
        <v>11</v>
      </c>
      <c r="B18" s="169" t="s">
        <v>162</v>
      </c>
      <c r="C18" s="168" t="str">
        <f t="shared" si="5"/>
        <v>-</v>
      </c>
      <c r="D18" s="168" t="s">
        <v>162</v>
      </c>
      <c r="E18" s="168" t="s">
        <v>162</v>
      </c>
      <c r="F18" s="169">
        <v>1</v>
      </c>
      <c r="G18" s="173">
        <v>1</v>
      </c>
      <c r="H18" s="171" t="s">
        <v>162</v>
      </c>
      <c r="I18" s="93"/>
      <c r="J18" s="93"/>
      <c r="N18" s="6" t="str">
        <f t="shared" si="0"/>
        <v xml:space="preserve"> </v>
      </c>
      <c r="O18" t="str">
        <f t="shared" si="1"/>
        <v xml:space="preserve"> </v>
      </c>
      <c r="P18" t="str">
        <f t="shared" si="2"/>
        <v xml:space="preserve"> </v>
      </c>
      <c r="Q18" t="str">
        <f t="shared" si="3"/>
        <v xml:space="preserve"> </v>
      </c>
      <c r="R18">
        <f t="shared" si="4"/>
        <v>0</v>
      </c>
    </row>
    <row r="19" spans="1:18" x14ac:dyDescent="0.2">
      <c r="A19" s="167" t="s">
        <v>12</v>
      </c>
      <c r="B19" s="172" t="s">
        <v>162</v>
      </c>
      <c r="C19" s="168" t="s">
        <v>162</v>
      </c>
      <c r="D19" s="168" t="s">
        <v>162</v>
      </c>
      <c r="E19" s="168" t="s">
        <v>162</v>
      </c>
      <c r="F19" s="169">
        <v>1</v>
      </c>
      <c r="G19" s="173">
        <v>1</v>
      </c>
      <c r="H19" s="171" t="s">
        <v>162</v>
      </c>
      <c r="I19" s="93"/>
      <c r="J19" s="93"/>
      <c r="N19" s="6" t="str">
        <f t="shared" si="0"/>
        <v xml:space="preserve"> </v>
      </c>
      <c r="O19" t="str">
        <f t="shared" si="1"/>
        <v xml:space="preserve"> </v>
      </c>
      <c r="P19" t="str">
        <f t="shared" si="2"/>
        <v xml:space="preserve"> </v>
      </c>
      <c r="Q19" t="str">
        <f t="shared" si="3"/>
        <v xml:space="preserve"> </v>
      </c>
      <c r="R19">
        <f t="shared" si="4"/>
        <v>0</v>
      </c>
    </row>
    <row r="20" spans="1:18" x14ac:dyDescent="0.2">
      <c r="A20" s="167" t="s">
        <v>13</v>
      </c>
      <c r="B20" s="172" t="s">
        <v>162</v>
      </c>
      <c r="C20" s="168" t="str">
        <f t="shared" si="5"/>
        <v>-</v>
      </c>
      <c r="D20" s="168" t="s">
        <v>162</v>
      </c>
      <c r="E20" s="168" t="s">
        <v>162</v>
      </c>
      <c r="F20" s="169">
        <v>1</v>
      </c>
      <c r="G20" s="173">
        <v>1</v>
      </c>
      <c r="H20" s="171" t="s">
        <v>162</v>
      </c>
      <c r="I20" s="93"/>
      <c r="J20" s="93"/>
      <c r="N20" s="6" t="str">
        <f t="shared" si="0"/>
        <v xml:space="preserve"> </v>
      </c>
      <c r="O20" t="str">
        <f t="shared" si="1"/>
        <v xml:space="preserve"> </v>
      </c>
      <c r="P20" t="str">
        <f t="shared" si="2"/>
        <v xml:space="preserve"> </v>
      </c>
      <c r="Q20" t="str">
        <f t="shared" si="3"/>
        <v xml:space="preserve"> </v>
      </c>
      <c r="R20">
        <f t="shared" si="4"/>
        <v>0</v>
      </c>
    </row>
    <row r="21" spans="1:18" x14ac:dyDescent="0.2">
      <c r="A21" s="167" t="s">
        <v>14</v>
      </c>
      <c r="B21" s="172" t="s">
        <v>162</v>
      </c>
      <c r="C21" s="168" t="s">
        <v>162</v>
      </c>
      <c r="D21" s="168" t="s">
        <v>162</v>
      </c>
      <c r="E21" s="168">
        <v>1</v>
      </c>
      <c r="F21" s="169">
        <v>1</v>
      </c>
      <c r="G21" s="173" t="s">
        <v>162</v>
      </c>
      <c r="H21" s="171" t="s">
        <v>162</v>
      </c>
      <c r="I21" s="93"/>
      <c r="J21" s="93"/>
      <c r="N21" s="6" t="str">
        <f t="shared" si="0"/>
        <v xml:space="preserve"> </v>
      </c>
      <c r="O21" t="str">
        <f t="shared" si="1"/>
        <v xml:space="preserve"> </v>
      </c>
      <c r="P21" t="str">
        <f t="shared" si="2"/>
        <v xml:space="preserve"> </v>
      </c>
      <c r="Q21" t="str">
        <f t="shared" si="3"/>
        <v xml:space="preserve"> </v>
      </c>
      <c r="R21">
        <f t="shared" si="4"/>
        <v>0</v>
      </c>
    </row>
    <row r="22" spans="1:18" x14ac:dyDescent="0.2">
      <c r="A22" s="167" t="s">
        <v>15</v>
      </c>
      <c r="B22" s="172" t="s">
        <v>162</v>
      </c>
      <c r="C22" s="168" t="str">
        <f t="shared" si="5"/>
        <v>-</v>
      </c>
      <c r="D22" s="168">
        <v>1</v>
      </c>
      <c r="E22" s="168">
        <v>1</v>
      </c>
      <c r="F22" s="169" t="s">
        <v>162</v>
      </c>
      <c r="G22" s="173" t="s">
        <v>162</v>
      </c>
      <c r="H22" s="171" t="s">
        <v>162</v>
      </c>
      <c r="I22" s="93"/>
      <c r="J22" s="93"/>
      <c r="N22" s="6" t="str">
        <f t="shared" si="0"/>
        <v xml:space="preserve"> </v>
      </c>
      <c r="O22" t="str">
        <f t="shared" si="1"/>
        <v xml:space="preserve"> </v>
      </c>
      <c r="P22" t="str">
        <f t="shared" si="2"/>
        <v xml:space="preserve"> </v>
      </c>
      <c r="Q22" t="str">
        <f t="shared" si="3"/>
        <v xml:space="preserve"> </v>
      </c>
      <c r="R22">
        <f t="shared" si="4"/>
        <v>0</v>
      </c>
    </row>
    <row r="23" spans="1:18" x14ac:dyDescent="0.2">
      <c r="A23" s="167" t="s">
        <v>16</v>
      </c>
      <c r="B23" s="172">
        <v>0.22916666666666666</v>
      </c>
      <c r="C23" s="168">
        <v>1</v>
      </c>
      <c r="D23" s="168">
        <v>1</v>
      </c>
      <c r="E23" s="168">
        <v>1</v>
      </c>
      <c r="F23" s="169" t="s">
        <v>162</v>
      </c>
      <c r="G23" s="173" t="s">
        <v>162</v>
      </c>
      <c r="H23" s="171" t="s">
        <v>162</v>
      </c>
      <c r="I23" s="93"/>
      <c r="J23" s="93"/>
      <c r="N23" s="6">
        <f t="shared" si="0"/>
        <v>5.5</v>
      </c>
      <c r="O23" t="str">
        <f t="shared" si="1"/>
        <v xml:space="preserve"> </v>
      </c>
      <c r="P23">
        <f t="shared" si="2"/>
        <v>2</v>
      </c>
      <c r="Q23">
        <f t="shared" si="3"/>
        <v>3</v>
      </c>
      <c r="R23">
        <f t="shared" si="4"/>
        <v>2</v>
      </c>
    </row>
    <row r="24" spans="1:18" x14ac:dyDescent="0.2">
      <c r="A24" s="167" t="s">
        <v>17</v>
      </c>
      <c r="B24" s="172" t="s">
        <v>162</v>
      </c>
      <c r="C24" s="168" t="s">
        <v>162</v>
      </c>
      <c r="D24" s="168" t="s">
        <v>162</v>
      </c>
      <c r="E24" s="168">
        <v>1</v>
      </c>
      <c r="F24" s="169">
        <v>1</v>
      </c>
      <c r="G24" s="173" t="s">
        <v>162</v>
      </c>
      <c r="H24" s="171" t="s">
        <v>162</v>
      </c>
      <c r="I24" s="93"/>
      <c r="J24" s="93"/>
      <c r="N24" s="6" t="str">
        <f t="shared" si="0"/>
        <v xml:space="preserve"> </v>
      </c>
      <c r="O24" t="str">
        <f t="shared" si="1"/>
        <v xml:space="preserve"> </v>
      </c>
      <c r="P24" t="str">
        <f t="shared" si="2"/>
        <v xml:space="preserve"> </v>
      </c>
      <c r="Q24" t="str">
        <f t="shared" si="3"/>
        <v xml:space="preserve"> </v>
      </c>
      <c r="R24">
        <f t="shared" si="4"/>
        <v>0</v>
      </c>
    </row>
    <row r="25" spans="1:18" x14ac:dyDescent="0.2">
      <c r="A25" s="167" t="s">
        <v>18</v>
      </c>
      <c r="B25" s="172" t="s">
        <v>162</v>
      </c>
      <c r="C25" s="168" t="s">
        <v>162</v>
      </c>
      <c r="D25" s="168" t="s">
        <v>162</v>
      </c>
      <c r="E25" s="168">
        <v>1</v>
      </c>
      <c r="F25" s="169">
        <v>1</v>
      </c>
      <c r="G25" s="173" t="s">
        <v>162</v>
      </c>
      <c r="H25" s="171" t="s">
        <v>162</v>
      </c>
      <c r="I25" s="93"/>
      <c r="J25" s="93"/>
      <c r="N25" s="6" t="str">
        <f t="shared" si="0"/>
        <v xml:space="preserve"> </v>
      </c>
      <c r="O25" t="str">
        <f t="shared" si="1"/>
        <v xml:space="preserve"> </v>
      </c>
      <c r="P25" t="str">
        <f t="shared" si="2"/>
        <v xml:space="preserve"> </v>
      </c>
      <c r="Q25" t="str">
        <f t="shared" si="3"/>
        <v xml:space="preserve"> </v>
      </c>
      <c r="R25">
        <f t="shared" si="4"/>
        <v>0</v>
      </c>
    </row>
    <row r="26" spans="1:18" x14ac:dyDescent="0.2">
      <c r="A26" s="167" t="s">
        <v>19</v>
      </c>
      <c r="B26" s="172" t="s">
        <v>162</v>
      </c>
      <c r="C26" s="168" t="s">
        <v>162</v>
      </c>
      <c r="D26" s="168" t="s">
        <v>162</v>
      </c>
      <c r="E26" s="168">
        <v>1</v>
      </c>
      <c r="F26" s="169">
        <v>1</v>
      </c>
      <c r="G26" s="173" t="s">
        <v>162</v>
      </c>
      <c r="H26" s="171" t="s">
        <v>162</v>
      </c>
      <c r="I26" s="93"/>
      <c r="J26" s="93"/>
      <c r="N26" s="6" t="str">
        <f t="shared" si="0"/>
        <v xml:space="preserve"> </v>
      </c>
      <c r="O26" t="str">
        <f t="shared" si="1"/>
        <v xml:space="preserve"> </v>
      </c>
      <c r="P26" t="str">
        <f t="shared" si="2"/>
        <v xml:space="preserve"> </v>
      </c>
      <c r="Q26" t="str">
        <f t="shared" si="3"/>
        <v xml:space="preserve"> </v>
      </c>
      <c r="R26">
        <f t="shared" si="4"/>
        <v>0</v>
      </c>
    </row>
    <row r="27" spans="1:18" x14ac:dyDescent="0.2">
      <c r="A27" s="167" t="s">
        <v>20</v>
      </c>
      <c r="B27" s="172" t="s">
        <v>162</v>
      </c>
      <c r="C27" s="168" t="s">
        <v>162</v>
      </c>
      <c r="D27" s="168" t="s">
        <v>162</v>
      </c>
      <c r="E27" s="168">
        <v>1</v>
      </c>
      <c r="F27" s="169" t="s">
        <v>162</v>
      </c>
      <c r="G27" s="173" t="s">
        <v>162</v>
      </c>
      <c r="H27" s="171" t="s">
        <v>162</v>
      </c>
      <c r="I27" s="93"/>
      <c r="J27" s="93"/>
      <c r="N27" s="6" t="str">
        <f t="shared" si="0"/>
        <v xml:space="preserve"> </v>
      </c>
      <c r="O27" t="str">
        <f t="shared" si="1"/>
        <v xml:space="preserve"> </v>
      </c>
      <c r="P27" t="str">
        <f t="shared" si="2"/>
        <v xml:space="preserve"> </v>
      </c>
      <c r="Q27" t="str">
        <f t="shared" si="3"/>
        <v xml:space="preserve"> </v>
      </c>
      <c r="R27">
        <f t="shared" si="4"/>
        <v>0</v>
      </c>
    </row>
    <row r="28" spans="1:18" x14ac:dyDescent="0.2">
      <c r="A28" s="167" t="s">
        <v>21</v>
      </c>
      <c r="B28" s="172" t="s">
        <v>162</v>
      </c>
      <c r="C28" s="168" t="s">
        <v>162</v>
      </c>
      <c r="D28" s="168">
        <v>1</v>
      </c>
      <c r="E28" s="168">
        <v>1</v>
      </c>
      <c r="F28" s="169" t="s">
        <v>162</v>
      </c>
      <c r="G28" s="173" t="s">
        <v>162</v>
      </c>
      <c r="H28" s="171" t="s">
        <v>162</v>
      </c>
      <c r="I28" s="93"/>
      <c r="J28" s="93"/>
      <c r="N28" s="6" t="str">
        <f t="shared" si="0"/>
        <v xml:space="preserve"> </v>
      </c>
      <c r="O28" t="str">
        <f t="shared" si="1"/>
        <v xml:space="preserve"> </v>
      </c>
      <c r="P28" t="str">
        <f t="shared" si="2"/>
        <v xml:space="preserve"> </v>
      </c>
      <c r="Q28" t="str">
        <f t="shared" si="3"/>
        <v xml:space="preserve"> </v>
      </c>
      <c r="R28">
        <f t="shared" si="4"/>
        <v>0</v>
      </c>
    </row>
    <row r="29" spans="1:18" x14ac:dyDescent="0.2">
      <c r="A29" s="167" t="s">
        <v>22</v>
      </c>
      <c r="B29" s="172" t="s">
        <v>162</v>
      </c>
      <c r="C29" s="168" t="s">
        <v>162</v>
      </c>
      <c r="D29" s="168">
        <v>1</v>
      </c>
      <c r="E29" s="168" t="s">
        <v>162</v>
      </c>
      <c r="F29" s="169" t="s">
        <v>162</v>
      </c>
      <c r="G29" s="173" t="s">
        <v>162</v>
      </c>
      <c r="H29" s="171" t="s">
        <v>162</v>
      </c>
      <c r="I29" s="93"/>
      <c r="J29" s="93"/>
      <c r="N29" s="6" t="str">
        <f t="shared" si="0"/>
        <v xml:space="preserve"> </v>
      </c>
      <c r="O29" t="str">
        <f t="shared" si="1"/>
        <v xml:space="preserve"> </v>
      </c>
      <c r="P29" t="str">
        <f t="shared" si="2"/>
        <v xml:space="preserve"> </v>
      </c>
      <c r="Q29" t="str">
        <f t="shared" si="3"/>
        <v xml:space="preserve"> </v>
      </c>
      <c r="R29">
        <f t="shared" si="4"/>
        <v>0</v>
      </c>
    </row>
    <row r="30" spans="1:18" x14ac:dyDescent="0.2">
      <c r="A30" s="167" t="s">
        <v>23</v>
      </c>
      <c r="B30" s="172" t="s">
        <v>162</v>
      </c>
      <c r="C30" s="168" t="s">
        <v>162</v>
      </c>
      <c r="D30" s="168">
        <v>1</v>
      </c>
      <c r="E30" s="168" t="s">
        <v>162</v>
      </c>
      <c r="F30" s="169" t="s">
        <v>162</v>
      </c>
      <c r="G30" s="173" t="s">
        <v>162</v>
      </c>
      <c r="H30" s="171" t="s">
        <v>162</v>
      </c>
      <c r="I30" s="93"/>
      <c r="J30" s="93"/>
      <c r="N30" s="6" t="str">
        <f t="shared" si="0"/>
        <v xml:space="preserve"> </v>
      </c>
      <c r="O30" t="str">
        <f t="shared" si="1"/>
        <v xml:space="preserve"> </v>
      </c>
      <c r="P30" t="str">
        <f t="shared" si="2"/>
        <v xml:space="preserve"> </v>
      </c>
      <c r="Q30" t="str">
        <f t="shared" si="3"/>
        <v xml:space="preserve"> </v>
      </c>
      <c r="R30">
        <f t="shared" si="4"/>
        <v>0</v>
      </c>
    </row>
    <row r="31" spans="1:18" x14ac:dyDescent="0.2">
      <c r="A31" s="167" t="s">
        <v>24</v>
      </c>
      <c r="B31" s="172" t="s">
        <v>162</v>
      </c>
      <c r="C31" s="168" t="s">
        <v>162</v>
      </c>
      <c r="D31" s="168">
        <v>1</v>
      </c>
      <c r="E31" s="168">
        <v>1</v>
      </c>
      <c r="F31" s="169" t="s">
        <v>162</v>
      </c>
      <c r="G31" s="173" t="s">
        <v>162</v>
      </c>
      <c r="H31" s="171" t="s">
        <v>162</v>
      </c>
      <c r="I31" s="93"/>
      <c r="J31" s="93"/>
      <c r="N31" s="6" t="str">
        <f t="shared" si="0"/>
        <v xml:space="preserve"> </v>
      </c>
      <c r="O31" t="str">
        <f t="shared" si="1"/>
        <v xml:space="preserve"> </v>
      </c>
      <c r="P31" t="str">
        <f t="shared" si="2"/>
        <v xml:space="preserve"> </v>
      </c>
      <c r="Q31" t="str">
        <f t="shared" si="3"/>
        <v xml:space="preserve"> </v>
      </c>
      <c r="R31">
        <f t="shared" si="4"/>
        <v>0</v>
      </c>
    </row>
    <row r="32" spans="1:18" x14ac:dyDescent="0.2">
      <c r="A32" s="167" t="s">
        <v>25</v>
      </c>
      <c r="B32" s="186" t="s">
        <v>162</v>
      </c>
      <c r="C32" s="168" t="s">
        <v>162</v>
      </c>
      <c r="D32" s="168">
        <v>1</v>
      </c>
      <c r="E32" s="168">
        <v>1</v>
      </c>
      <c r="F32" s="169" t="s">
        <v>162</v>
      </c>
      <c r="G32" s="173" t="s">
        <v>162</v>
      </c>
      <c r="H32" s="171" t="s">
        <v>162</v>
      </c>
      <c r="I32" s="93"/>
      <c r="J32" s="93"/>
      <c r="N32" s="6" t="str">
        <f t="shared" si="0"/>
        <v xml:space="preserve"> </v>
      </c>
      <c r="O32" t="str">
        <f t="shared" si="1"/>
        <v xml:space="preserve"> </v>
      </c>
      <c r="P32" t="str">
        <f t="shared" si="2"/>
        <v xml:space="preserve"> </v>
      </c>
      <c r="Q32" t="str">
        <f t="shared" si="3"/>
        <v xml:space="preserve"> </v>
      </c>
      <c r="R32">
        <f t="shared" si="4"/>
        <v>0</v>
      </c>
    </row>
    <row r="33" spans="1:18" x14ac:dyDescent="0.2">
      <c r="A33" s="167" t="s">
        <v>26</v>
      </c>
      <c r="B33" s="169" t="s">
        <v>162</v>
      </c>
      <c r="C33" s="168" t="str">
        <f t="shared" si="5"/>
        <v>-</v>
      </c>
      <c r="D33" s="168">
        <v>1</v>
      </c>
      <c r="E33" s="168">
        <v>1</v>
      </c>
      <c r="F33" s="169" t="s">
        <v>162</v>
      </c>
      <c r="G33" s="173" t="s">
        <v>162</v>
      </c>
      <c r="H33" s="171" t="s">
        <v>162</v>
      </c>
      <c r="I33" s="93"/>
      <c r="J33" s="93"/>
      <c r="N33" s="6" t="str">
        <f t="shared" si="0"/>
        <v xml:space="preserve"> </v>
      </c>
      <c r="O33" t="str">
        <f t="shared" si="1"/>
        <v xml:space="preserve"> </v>
      </c>
      <c r="P33" t="str">
        <f t="shared" si="2"/>
        <v xml:space="preserve"> </v>
      </c>
      <c r="Q33" t="str">
        <f t="shared" si="3"/>
        <v xml:space="preserve"> </v>
      </c>
      <c r="R33">
        <f t="shared" si="4"/>
        <v>0</v>
      </c>
    </row>
    <row r="34" spans="1:18" x14ac:dyDescent="0.2">
      <c r="A34" s="167" t="s">
        <v>27</v>
      </c>
      <c r="B34" s="172" t="s">
        <v>162</v>
      </c>
      <c r="C34" s="168" t="s">
        <v>162</v>
      </c>
      <c r="D34" s="168" t="s">
        <v>162</v>
      </c>
      <c r="E34" s="168">
        <v>1</v>
      </c>
      <c r="F34" s="169" t="s">
        <v>162</v>
      </c>
      <c r="G34" s="173" t="s">
        <v>162</v>
      </c>
      <c r="H34" s="171" t="s">
        <v>162</v>
      </c>
      <c r="I34" s="93"/>
      <c r="J34" s="93"/>
      <c r="N34" s="6" t="str">
        <f t="shared" si="0"/>
        <v xml:space="preserve"> </v>
      </c>
      <c r="O34" t="str">
        <f t="shared" si="1"/>
        <v xml:space="preserve"> </v>
      </c>
      <c r="P34" t="str">
        <f t="shared" si="2"/>
        <v xml:space="preserve"> </v>
      </c>
      <c r="Q34" t="str">
        <f t="shared" si="3"/>
        <v xml:space="preserve"> </v>
      </c>
      <c r="R34">
        <f t="shared" si="4"/>
        <v>0</v>
      </c>
    </row>
    <row r="35" spans="1:18" x14ac:dyDescent="0.2">
      <c r="A35" s="167" t="s">
        <v>28</v>
      </c>
      <c r="B35" s="169" t="s">
        <v>162</v>
      </c>
      <c r="C35" s="168" t="s">
        <v>162</v>
      </c>
      <c r="D35" s="168" t="s">
        <v>162</v>
      </c>
      <c r="E35" s="168">
        <v>1</v>
      </c>
      <c r="F35" s="169" t="s">
        <v>162</v>
      </c>
      <c r="G35" s="173" t="s">
        <v>162</v>
      </c>
      <c r="H35" s="171" t="s">
        <v>162</v>
      </c>
      <c r="I35" s="93"/>
      <c r="J35" s="93"/>
      <c r="N35" s="6" t="str">
        <f t="shared" si="0"/>
        <v xml:space="preserve"> </v>
      </c>
      <c r="O35" t="str">
        <f t="shared" si="1"/>
        <v xml:space="preserve"> </v>
      </c>
      <c r="P35" t="str">
        <f t="shared" si="2"/>
        <v xml:space="preserve"> </v>
      </c>
      <c r="Q35" t="str">
        <f t="shared" si="3"/>
        <v xml:space="preserve"> </v>
      </c>
      <c r="R35">
        <f t="shared" si="4"/>
        <v>0</v>
      </c>
    </row>
    <row r="36" spans="1:18" x14ac:dyDescent="0.2">
      <c r="A36" s="167" t="s">
        <v>29</v>
      </c>
      <c r="B36" s="169" t="s">
        <v>162</v>
      </c>
      <c r="C36" s="168" t="s">
        <v>162</v>
      </c>
      <c r="D36" s="168" t="s">
        <v>162</v>
      </c>
      <c r="E36" s="168">
        <v>1</v>
      </c>
      <c r="F36" s="169" t="s">
        <v>162</v>
      </c>
      <c r="G36" s="173" t="s">
        <v>162</v>
      </c>
      <c r="H36" s="171" t="s">
        <v>162</v>
      </c>
      <c r="I36" s="93"/>
      <c r="J36" s="93"/>
      <c r="N36" s="6" t="str">
        <f t="shared" si="0"/>
        <v xml:space="preserve"> </v>
      </c>
      <c r="O36" t="str">
        <f t="shared" si="1"/>
        <v xml:space="preserve"> </v>
      </c>
      <c r="P36" t="str">
        <f t="shared" si="2"/>
        <v xml:space="preserve"> </v>
      </c>
      <c r="Q36" t="str">
        <f t="shared" si="3"/>
        <v xml:space="preserve"> </v>
      </c>
      <c r="R36">
        <f t="shared" si="4"/>
        <v>0</v>
      </c>
    </row>
    <row r="37" spans="1:18" x14ac:dyDescent="0.2">
      <c r="A37" s="167" t="s">
        <v>190</v>
      </c>
      <c r="B37" s="169" t="s">
        <v>162</v>
      </c>
      <c r="C37" s="168" t="s">
        <v>162</v>
      </c>
      <c r="D37" s="168">
        <v>1</v>
      </c>
      <c r="E37" s="168">
        <v>1</v>
      </c>
      <c r="F37" s="169" t="s">
        <v>162</v>
      </c>
      <c r="G37" s="173" t="s">
        <v>162</v>
      </c>
      <c r="H37" s="171" t="s">
        <v>162</v>
      </c>
      <c r="I37" s="93"/>
      <c r="J37" s="93"/>
      <c r="N37" s="6" t="str">
        <f t="shared" si="0"/>
        <v xml:space="preserve"> </v>
      </c>
      <c r="O37" t="str">
        <f t="shared" si="1"/>
        <v xml:space="preserve"> </v>
      </c>
      <c r="P37" t="str">
        <f t="shared" si="2"/>
        <v xml:space="preserve"> </v>
      </c>
      <c r="Q37" t="str">
        <f t="shared" si="3"/>
        <v xml:space="preserve"> </v>
      </c>
      <c r="R37">
        <f t="shared" si="4"/>
        <v>0</v>
      </c>
    </row>
    <row r="38" spans="1:18" x14ac:dyDescent="0.2">
      <c r="A38" s="167" t="s">
        <v>191</v>
      </c>
      <c r="B38" s="169" t="s">
        <v>162</v>
      </c>
      <c r="C38" s="168" t="s">
        <v>162</v>
      </c>
      <c r="D38" s="168" t="s">
        <v>162</v>
      </c>
      <c r="E38" s="168">
        <v>1</v>
      </c>
      <c r="F38" s="169">
        <v>1</v>
      </c>
      <c r="G38" s="173" t="s">
        <v>162</v>
      </c>
      <c r="H38" s="171" t="s">
        <v>162</v>
      </c>
      <c r="I38" s="93"/>
      <c r="J38" s="93"/>
      <c r="N38" s="6" t="str">
        <f t="shared" si="0"/>
        <v xml:space="preserve"> </v>
      </c>
      <c r="O38" t="str">
        <f t="shared" si="1"/>
        <v xml:space="preserve"> </v>
      </c>
      <c r="P38" t="str">
        <f t="shared" si="2"/>
        <v xml:space="preserve"> </v>
      </c>
      <c r="Q38" t="str">
        <f t="shared" si="3"/>
        <v xml:space="preserve"> </v>
      </c>
      <c r="R38">
        <f t="shared" si="4"/>
        <v>0</v>
      </c>
    </row>
    <row r="39" spans="1:18" ht="13.5" thickBot="1" x14ac:dyDescent="0.25">
      <c r="A39" s="167" t="s">
        <v>207</v>
      </c>
      <c r="B39" s="169" t="s">
        <v>162</v>
      </c>
      <c r="C39" s="168" t="s">
        <v>162</v>
      </c>
      <c r="D39" s="168" t="s">
        <v>162</v>
      </c>
      <c r="E39" s="168" t="s">
        <v>162</v>
      </c>
      <c r="F39" s="169">
        <v>1</v>
      </c>
      <c r="G39" s="173" t="s">
        <v>162</v>
      </c>
      <c r="H39" s="171" t="s">
        <v>162</v>
      </c>
      <c r="I39" s="93"/>
      <c r="J39" s="93"/>
      <c r="N39" s="6" t="str">
        <f t="shared" si="0"/>
        <v xml:space="preserve"> </v>
      </c>
      <c r="O39" t="str">
        <f t="shared" si="1"/>
        <v xml:space="preserve"> </v>
      </c>
      <c r="P39" t="str">
        <f t="shared" si="2"/>
        <v xml:space="preserve"> </v>
      </c>
      <c r="Q39" t="str">
        <f t="shared" si="3"/>
        <v xml:space="preserve"> </v>
      </c>
      <c r="R39">
        <f t="shared" si="4"/>
        <v>0</v>
      </c>
    </row>
    <row r="40" spans="1:18" ht="13.5" thickBot="1" x14ac:dyDescent="0.25">
      <c r="A40" s="174" t="s">
        <v>107</v>
      </c>
      <c r="B40" s="216">
        <f>SUM(B9:B39)</f>
        <v>0.22916666666666666</v>
      </c>
      <c r="C40" s="175">
        <f>SUM(C9:C39)</f>
        <v>1</v>
      </c>
      <c r="D40" s="175">
        <f>SUM(D9:D39)</f>
        <v>9</v>
      </c>
      <c r="E40" s="175">
        <f t="shared" ref="E40:H40" si="6">SUM(E9:E39)</f>
        <v>20</v>
      </c>
      <c r="F40" s="175">
        <f t="shared" si="6"/>
        <v>18</v>
      </c>
      <c r="G40" s="175">
        <f t="shared" si="6"/>
        <v>5</v>
      </c>
      <c r="H40" s="215">
        <f t="shared" si="6"/>
        <v>1</v>
      </c>
      <c r="I40" s="94"/>
      <c r="J40" s="94"/>
    </row>
    <row r="41" spans="1:18" ht="13.5" thickBot="1" x14ac:dyDescent="0.25">
      <c r="A41" s="21"/>
      <c r="B41" s="21"/>
      <c r="C41" s="21"/>
      <c r="D41" s="21"/>
      <c r="E41" s="21"/>
      <c r="F41" s="21"/>
      <c r="G41" s="21"/>
      <c r="H41" s="21"/>
    </row>
    <row r="42" spans="1:18" x14ac:dyDescent="0.2">
      <c r="A42" s="21"/>
      <c r="B42" s="176" t="s">
        <v>108</v>
      </c>
      <c r="C42" s="177"/>
      <c r="D42" s="177"/>
      <c r="E42" s="178">
        <f>SUM(C40)</f>
        <v>1</v>
      </c>
      <c r="F42" s="21"/>
      <c r="G42" s="21"/>
      <c r="H42" s="21"/>
    </row>
    <row r="43" spans="1:18" ht="13.5" thickBot="1" x14ac:dyDescent="0.25">
      <c r="A43" s="21"/>
      <c r="B43" s="179" t="s">
        <v>109</v>
      </c>
      <c r="C43" s="180"/>
      <c r="D43" s="180"/>
      <c r="E43" s="181">
        <f>SUM(G40)</f>
        <v>5</v>
      </c>
      <c r="F43" s="21"/>
      <c r="G43" s="21"/>
      <c r="H43" s="21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allowBlank="1" showInputMessage="1" showErrorMessage="1" prompt="Zeitraum von 00 - 24 UTC. Nebeltreiben wird mit 2/3 der Zeit berechnet." sqref="B9:B39"/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N1" sqref="N1"/>
    </sheetView>
  </sheetViews>
  <sheetFormatPr baseColWidth="10" defaultRowHeight="15.75" x14ac:dyDescent="0.25"/>
  <cols>
    <col min="1" max="1" width="6" style="15" customWidth="1"/>
    <col min="2" max="2" width="31.5703125" style="15" customWidth="1"/>
    <col min="3" max="5" width="7.85546875" style="16" customWidth="1"/>
    <col min="6" max="6" width="3.85546875" style="15" customWidth="1"/>
    <col min="7" max="16384" width="11.42578125" style="15"/>
  </cols>
  <sheetData>
    <row r="1" spans="1:13" s="9" customFormat="1" ht="30" x14ac:dyDescent="0.4">
      <c r="A1" s="95" t="s">
        <v>178</v>
      </c>
      <c r="B1" s="199"/>
      <c r="C1" s="96" t="s">
        <v>186</v>
      </c>
      <c r="E1" s="10"/>
      <c r="F1" s="10"/>
      <c r="G1" s="10"/>
      <c r="H1" s="10"/>
      <c r="I1" s="156" t="s">
        <v>187</v>
      </c>
      <c r="J1" s="155"/>
      <c r="K1" s="155"/>
      <c r="L1" s="10"/>
      <c r="M1" s="10"/>
    </row>
    <row r="2" spans="1:13" s="9" customFormat="1" ht="22.5" x14ac:dyDescent="0.3">
      <c r="A2" s="10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pans="1:13" s="9" customFormat="1" ht="22.5" x14ac:dyDescent="0.3">
      <c r="A3" s="263" t="s">
        <v>211</v>
      </c>
      <c r="B3" s="263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2"/>
      <c r="B4" s="12"/>
      <c r="C4" s="13"/>
      <c r="D4" s="14"/>
      <c r="E4" s="13"/>
      <c r="F4" s="12"/>
      <c r="G4" s="12"/>
      <c r="H4" s="12"/>
      <c r="I4" s="12"/>
      <c r="J4" s="12"/>
      <c r="K4" s="12"/>
      <c r="L4" s="12"/>
      <c r="M4" s="12"/>
    </row>
    <row r="5" spans="1:13" ht="47.25" x14ac:dyDescent="0.25">
      <c r="A5" s="12"/>
      <c r="B5" s="104"/>
      <c r="C5" s="105" t="s">
        <v>151</v>
      </c>
      <c r="D5" s="106" t="s">
        <v>189</v>
      </c>
      <c r="E5" s="107" t="s">
        <v>156</v>
      </c>
      <c r="F5" s="108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09" t="s">
        <v>152</v>
      </c>
      <c r="C6" s="110">
        <f>MAX('Daten für Diagr.'!C2:C29)</f>
        <v>13.6</v>
      </c>
      <c r="D6" s="110" t="s">
        <v>159</v>
      </c>
      <c r="E6" s="264">
        <v>41647</v>
      </c>
      <c r="F6" s="265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248" t="s">
        <v>153</v>
      </c>
      <c r="C7" s="249">
        <f>'Daten für Diagr.'!B33</f>
        <v>1.4774193548387093</v>
      </c>
      <c r="D7" s="250">
        <f>Kurztabelle!B48</f>
        <v>0.5</v>
      </c>
      <c r="E7" s="251">
        <f>C7-D7</f>
        <v>0.97741935483870934</v>
      </c>
      <c r="F7" s="252" t="s">
        <v>82</v>
      </c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11" t="s">
        <v>154</v>
      </c>
      <c r="C8" s="112">
        <f>MIN('Daten für Diagr.'!D2:D32)</f>
        <v>-14.7</v>
      </c>
      <c r="D8" s="112" t="s">
        <v>159</v>
      </c>
      <c r="E8" s="266">
        <v>41665</v>
      </c>
      <c r="F8" s="267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253" t="s">
        <v>155</v>
      </c>
      <c r="C9" s="254">
        <f>Kurztabelle!I43</f>
        <v>33.099999999999994</v>
      </c>
      <c r="D9" s="255">
        <f>Kurztabelle!B49</f>
        <v>45</v>
      </c>
      <c r="E9" s="256">
        <f>100/D9*C9</f>
        <v>73.555555555555543</v>
      </c>
      <c r="F9" s="257" t="s">
        <v>158</v>
      </c>
      <c r="G9" s="12"/>
      <c r="H9" s="12"/>
      <c r="I9" s="12"/>
      <c r="J9" s="12"/>
      <c r="K9" s="12"/>
      <c r="L9" s="12"/>
      <c r="M9" s="12"/>
    </row>
    <row r="10" spans="1:13" x14ac:dyDescent="0.25">
      <c r="A10" s="12"/>
      <c r="B10" s="301" t="s">
        <v>192</v>
      </c>
      <c r="C10" s="302">
        <f>Kurztabelle!L43</f>
        <v>17.2</v>
      </c>
      <c r="D10" s="303">
        <f>Kurztabelle!B50</f>
        <v>64</v>
      </c>
      <c r="E10" s="304">
        <f>100/D10*C10</f>
        <v>26.875</v>
      </c>
      <c r="F10" s="305" t="s">
        <v>158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</row>
    <row r="66" spans="1:1" x14ac:dyDescent="0.25">
      <c r="A66" s="85" t="s">
        <v>225</v>
      </c>
    </row>
    <row r="67" spans="1:1" x14ac:dyDescent="0.25">
      <c r="A67" s="85" t="s">
        <v>193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ignoredErrors>
    <ignoredError sqref="C6:C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opLeftCell="A10" workbookViewId="0"/>
  </sheetViews>
  <sheetFormatPr baseColWidth="10" defaultRowHeight="12.75" x14ac:dyDescent="0.2"/>
  <cols>
    <col min="1" max="1" width="11.5703125" style="99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54" customWidth="1"/>
    <col min="7" max="7" width="6.42578125" customWidth="1"/>
    <col min="8" max="8" width="8.140625" style="101" customWidth="1"/>
    <col min="9" max="9" width="11.42578125" style="6"/>
    <col min="11" max="11" width="11.42578125" style="99"/>
  </cols>
  <sheetData>
    <row r="1" spans="1:16" ht="15" x14ac:dyDescent="0.25">
      <c r="A1" s="82"/>
      <c r="B1" s="97" t="s">
        <v>149</v>
      </c>
      <c r="C1" s="97" t="s">
        <v>179</v>
      </c>
      <c r="D1" s="97" t="s">
        <v>180</v>
      </c>
      <c r="E1" s="97" t="s">
        <v>150</v>
      </c>
      <c r="F1" s="102" t="s">
        <v>161</v>
      </c>
      <c r="G1" s="97" t="s">
        <v>157</v>
      </c>
      <c r="H1" s="100" t="s">
        <v>160</v>
      </c>
      <c r="I1" s="103" t="s">
        <v>181</v>
      </c>
      <c r="J1" s="97" t="s">
        <v>182</v>
      </c>
      <c r="K1" s="82" t="s">
        <v>183</v>
      </c>
      <c r="L1" s="97" t="s">
        <v>184</v>
      </c>
    </row>
    <row r="2" spans="1:16" ht="15" x14ac:dyDescent="0.25">
      <c r="A2" s="81">
        <v>41640</v>
      </c>
      <c r="B2" s="182">
        <v>1.4</v>
      </c>
      <c r="C2" s="182">
        <v>4.0999999999999996</v>
      </c>
      <c r="D2" s="182">
        <v>-0.7</v>
      </c>
      <c r="E2" s="100"/>
      <c r="F2" s="102"/>
      <c r="G2" s="100">
        <v>0.3</v>
      </c>
      <c r="H2" s="100">
        <v>1016.1</v>
      </c>
      <c r="I2" s="82">
        <v>0.45</v>
      </c>
      <c r="J2" s="97" t="s">
        <v>214</v>
      </c>
      <c r="K2" s="82" t="s">
        <v>215</v>
      </c>
      <c r="L2" s="189"/>
      <c r="M2" s="190"/>
      <c r="N2" s="190"/>
      <c r="O2" s="190"/>
      <c r="P2" s="190"/>
    </row>
    <row r="3" spans="1:16" ht="15" x14ac:dyDescent="0.25">
      <c r="A3" s="81">
        <v>41641</v>
      </c>
      <c r="B3" s="182">
        <v>2.7</v>
      </c>
      <c r="C3" s="182">
        <v>4.5999999999999996</v>
      </c>
      <c r="D3" s="182">
        <v>0.8</v>
      </c>
      <c r="E3" s="100"/>
      <c r="F3" s="102"/>
      <c r="G3" s="100">
        <v>0.5</v>
      </c>
      <c r="H3" s="100">
        <v>1009.9</v>
      </c>
      <c r="I3" s="82">
        <v>0.45</v>
      </c>
      <c r="J3" s="97"/>
      <c r="K3" s="82"/>
      <c r="L3" s="189"/>
      <c r="M3" s="202"/>
      <c r="N3" s="211"/>
      <c r="O3" s="211"/>
      <c r="P3" s="190"/>
    </row>
    <row r="4" spans="1:16" ht="15" x14ac:dyDescent="0.25">
      <c r="A4" s="81">
        <v>41642</v>
      </c>
      <c r="B4" s="182">
        <v>4.3</v>
      </c>
      <c r="C4" s="182">
        <v>7</v>
      </c>
      <c r="D4" s="182">
        <v>0.1</v>
      </c>
      <c r="E4" s="182">
        <v>0.3</v>
      </c>
      <c r="F4" s="185"/>
      <c r="G4" s="182">
        <v>0.2</v>
      </c>
      <c r="H4" s="182">
        <v>1012.5</v>
      </c>
      <c r="I4" s="82">
        <v>0.45</v>
      </c>
      <c r="J4" s="97"/>
      <c r="K4" s="82" t="s">
        <v>221</v>
      </c>
      <c r="L4" s="189"/>
      <c r="M4" s="211"/>
      <c r="N4" s="211"/>
      <c r="O4" s="211"/>
      <c r="P4" s="190"/>
    </row>
    <row r="5" spans="1:16" ht="15" x14ac:dyDescent="0.25">
      <c r="A5" s="81">
        <v>41643</v>
      </c>
      <c r="B5" s="182">
        <v>5.5</v>
      </c>
      <c r="C5" s="182">
        <v>7.1</v>
      </c>
      <c r="D5" s="182">
        <v>3.6</v>
      </c>
      <c r="E5" s="182">
        <v>1</v>
      </c>
      <c r="F5" s="185"/>
      <c r="G5" s="182"/>
      <c r="H5" s="182">
        <v>1010.2</v>
      </c>
      <c r="I5" s="82">
        <v>0.4</v>
      </c>
      <c r="J5" s="97"/>
      <c r="K5" s="82"/>
      <c r="L5" s="189"/>
      <c r="M5" s="211"/>
      <c r="N5" s="202"/>
      <c r="O5" s="211"/>
      <c r="P5" s="190"/>
    </row>
    <row r="6" spans="1:16" ht="15" x14ac:dyDescent="0.25">
      <c r="A6" s="81">
        <v>41644</v>
      </c>
      <c r="B6" s="182">
        <v>5.2</v>
      </c>
      <c r="C6" s="182">
        <v>8.9</v>
      </c>
      <c r="D6" s="182">
        <v>2.1</v>
      </c>
      <c r="E6" s="182">
        <v>3.1</v>
      </c>
      <c r="F6" s="229"/>
      <c r="G6" s="182"/>
      <c r="H6" s="182">
        <v>1007</v>
      </c>
      <c r="I6" s="82">
        <v>0.4</v>
      </c>
      <c r="J6" s="97"/>
      <c r="K6" s="82" t="s">
        <v>228</v>
      </c>
      <c r="L6" s="189"/>
      <c r="M6" s="211"/>
      <c r="N6" s="211"/>
      <c r="O6" s="211"/>
      <c r="P6" s="190"/>
    </row>
    <row r="7" spans="1:16" ht="15" x14ac:dyDescent="0.25">
      <c r="A7" s="81">
        <v>41645</v>
      </c>
      <c r="B7" s="182">
        <v>4.3</v>
      </c>
      <c r="C7" s="182">
        <v>7.3</v>
      </c>
      <c r="D7" s="182">
        <v>0.4</v>
      </c>
      <c r="E7" s="182">
        <v>1.9</v>
      </c>
      <c r="F7" s="185"/>
      <c r="G7" s="182">
        <v>0.6</v>
      </c>
      <c r="H7" s="182">
        <v>1014.7</v>
      </c>
      <c r="I7" s="82">
        <v>0.4</v>
      </c>
      <c r="J7" s="97"/>
      <c r="K7" s="82" t="s">
        <v>231</v>
      </c>
      <c r="L7" s="189"/>
      <c r="M7" s="211"/>
      <c r="N7" s="211"/>
      <c r="O7" s="211"/>
      <c r="P7" s="190"/>
    </row>
    <row r="8" spans="1:16" ht="15" x14ac:dyDescent="0.25">
      <c r="A8" s="81">
        <v>41646</v>
      </c>
      <c r="B8" s="182">
        <v>8.1</v>
      </c>
      <c r="C8" s="182">
        <v>13.1</v>
      </c>
      <c r="D8" s="182">
        <v>4.0999999999999996</v>
      </c>
      <c r="E8" s="182">
        <v>0.5</v>
      </c>
      <c r="F8" s="185"/>
      <c r="G8" s="182">
        <v>0.8</v>
      </c>
      <c r="H8" s="182">
        <v>1016.8</v>
      </c>
      <c r="I8" s="82">
        <v>0.35</v>
      </c>
      <c r="J8" s="97" t="s">
        <v>234</v>
      </c>
      <c r="K8" s="82"/>
      <c r="L8" s="235" t="s">
        <v>239</v>
      </c>
      <c r="M8" s="236"/>
      <c r="N8" s="211"/>
      <c r="O8" s="211"/>
      <c r="P8" s="190"/>
    </row>
    <row r="9" spans="1:16" ht="15" x14ac:dyDescent="0.25">
      <c r="A9" s="81">
        <v>41647</v>
      </c>
      <c r="B9" s="182">
        <v>9.3000000000000007</v>
      </c>
      <c r="C9" s="182">
        <v>13.6</v>
      </c>
      <c r="D9" s="182">
        <v>5.7</v>
      </c>
      <c r="E9" s="182"/>
      <c r="F9" s="102"/>
      <c r="G9" s="100">
        <v>0.9</v>
      </c>
      <c r="H9" s="182">
        <v>1018.7</v>
      </c>
      <c r="I9" s="82">
        <v>0.35</v>
      </c>
      <c r="J9" s="97"/>
      <c r="K9" s="82"/>
      <c r="L9" s="189"/>
      <c r="M9" s="202"/>
      <c r="N9" s="211"/>
      <c r="O9" s="211"/>
      <c r="P9" s="190"/>
    </row>
    <row r="10" spans="1:16" ht="15" x14ac:dyDescent="0.25">
      <c r="A10" s="81">
        <v>41648</v>
      </c>
      <c r="B10" s="182">
        <v>8.1</v>
      </c>
      <c r="C10" s="182">
        <v>12.9</v>
      </c>
      <c r="D10" s="182">
        <v>3</v>
      </c>
      <c r="E10" s="182">
        <v>1.2</v>
      </c>
      <c r="F10" s="102"/>
      <c r="G10" s="100"/>
      <c r="H10" s="182">
        <v>1011.2</v>
      </c>
      <c r="I10" s="82">
        <v>0.35</v>
      </c>
      <c r="J10" s="97"/>
      <c r="K10" s="82" t="s">
        <v>235</v>
      </c>
      <c r="L10" s="189"/>
      <c r="M10" s="211"/>
      <c r="N10" s="211"/>
      <c r="O10" s="211"/>
      <c r="P10" s="190"/>
    </row>
    <row r="11" spans="1:16" ht="15" x14ac:dyDescent="0.25">
      <c r="A11" s="81">
        <v>41649</v>
      </c>
      <c r="B11" s="182">
        <v>5.8</v>
      </c>
      <c r="C11" s="182">
        <v>9.4</v>
      </c>
      <c r="D11" s="182">
        <v>4.0999999999999996</v>
      </c>
      <c r="E11" s="182"/>
      <c r="F11" s="102"/>
      <c r="G11" s="182">
        <v>1.2</v>
      </c>
      <c r="H11" s="182">
        <v>1013.5</v>
      </c>
      <c r="I11" s="82">
        <v>0.35</v>
      </c>
      <c r="J11" s="97" t="s">
        <v>214</v>
      </c>
      <c r="K11" s="82"/>
      <c r="L11" s="189"/>
      <c r="M11" s="211"/>
      <c r="N11" s="211"/>
      <c r="O11" s="211"/>
      <c r="P11" s="190"/>
    </row>
    <row r="12" spans="1:16" ht="15" x14ac:dyDescent="0.25">
      <c r="A12" s="81">
        <v>41650</v>
      </c>
      <c r="B12" s="182">
        <v>4.9000000000000004</v>
      </c>
      <c r="C12" s="182">
        <v>7.9</v>
      </c>
      <c r="D12" s="182">
        <v>0.9</v>
      </c>
      <c r="E12" s="100">
        <v>0.8</v>
      </c>
      <c r="F12" s="102"/>
      <c r="G12" s="182">
        <v>0.8</v>
      </c>
      <c r="H12" s="182">
        <v>1016.1</v>
      </c>
      <c r="I12" s="82">
        <v>0.35</v>
      </c>
      <c r="J12" s="97"/>
      <c r="K12" s="82"/>
      <c r="L12" s="189"/>
      <c r="M12" s="230"/>
      <c r="N12" s="211"/>
      <c r="O12" s="211"/>
      <c r="P12" s="190"/>
    </row>
    <row r="13" spans="1:16" ht="15" x14ac:dyDescent="0.25">
      <c r="A13" s="81">
        <v>41651</v>
      </c>
      <c r="B13" s="182">
        <v>2.9</v>
      </c>
      <c r="C13" s="182">
        <v>5.0999999999999996</v>
      </c>
      <c r="D13" s="182">
        <v>-0.1</v>
      </c>
      <c r="E13" s="100"/>
      <c r="F13" s="102"/>
      <c r="G13" s="182">
        <v>1.7</v>
      </c>
      <c r="H13" s="182">
        <v>1021.4</v>
      </c>
      <c r="I13" s="82">
        <v>0.35</v>
      </c>
      <c r="J13" s="97"/>
      <c r="K13" s="82"/>
      <c r="L13" s="189"/>
      <c r="M13" s="211"/>
      <c r="N13" s="211"/>
      <c r="O13" s="211"/>
      <c r="P13" s="190"/>
    </row>
    <row r="14" spans="1:16" ht="15" x14ac:dyDescent="0.25">
      <c r="A14" s="81">
        <v>41652</v>
      </c>
      <c r="B14" s="182">
        <v>0.7</v>
      </c>
      <c r="C14" s="182">
        <v>5.7</v>
      </c>
      <c r="D14" s="182">
        <v>-3.9</v>
      </c>
      <c r="E14" s="100">
        <v>2.6</v>
      </c>
      <c r="F14" s="102"/>
      <c r="G14" s="182">
        <v>0.5</v>
      </c>
      <c r="H14" s="182">
        <v>1015.7</v>
      </c>
      <c r="I14" s="82">
        <v>0.4</v>
      </c>
      <c r="J14" s="97"/>
      <c r="K14" s="82" t="s">
        <v>244</v>
      </c>
      <c r="L14" s="189"/>
      <c r="M14" s="211"/>
      <c r="N14" s="211"/>
      <c r="O14" s="211"/>
      <c r="P14" s="190"/>
    </row>
    <row r="15" spans="1:16" ht="15" x14ac:dyDescent="0.25">
      <c r="A15" s="81">
        <v>41653</v>
      </c>
      <c r="B15" s="182">
        <v>2.2000000000000002</v>
      </c>
      <c r="C15" s="182">
        <v>3.4</v>
      </c>
      <c r="D15" s="182">
        <v>1.4</v>
      </c>
      <c r="E15" s="100">
        <v>4.2</v>
      </c>
      <c r="F15" s="237">
        <v>0</v>
      </c>
      <c r="G15" s="182"/>
      <c r="H15" s="182">
        <v>1009.3</v>
      </c>
      <c r="I15" s="82">
        <v>0.4</v>
      </c>
      <c r="J15" s="97"/>
      <c r="K15" s="82"/>
      <c r="L15" s="189" t="s">
        <v>246</v>
      </c>
      <c r="M15" s="211"/>
      <c r="N15" s="211"/>
      <c r="O15" s="211"/>
      <c r="P15" s="190"/>
    </row>
    <row r="16" spans="1:16" ht="15" x14ac:dyDescent="0.25">
      <c r="A16" s="81">
        <v>41654</v>
      </c>
      <c r="B16" s="182">
        <v>1.3</v>
      </c>
      <c r="C16" s="182">
        <v>3.4</v>
      </c>
      <c r="D16" s="182">
        <v>-1</v>
      </c>
      <c r="E16" s="100">
        <v>4.8</v>
      </c>
      <c r="F16" s="102">
        <v>1</v>
      </c>
      <c r="G16" s="182"/>
      <c r="H16" s="182">
        <v>1011.6</v>
      </c>
      <c r="I16" s="82">
        <v>0.4</v>
      </c>
      <c r="J16" s="97"/>
      <c r="K16" s="82"/>
      <c r="L16" s="189" t="s">
        <v>247</v>
      </c>
      <c r="M16" s="211"/>
      <c r="N16" s="211"/>
      <c r="O16" s="211"/>
      <c r="P16" s="190"/>
    </row>
    <row r="17" spans="1:20" ht="15" x14ac:dyDescent="0.25">
      <c r="A17" s="81">
        <v>41655</v>
      </c>
      <c r="B17" s="182">
        <v>2.2000000000000002</v>
      </c>
      <c r="C17" s="182">
        <v>5.0999999999999996</v>
      </c>
      <c r="D17" s="182">
        <v>-1.5</v>
      </c>
      <c r="E17" s="100">
        <v>1.4</v>
      </c>
      <c r="F17" s="237">
        <v>0</v>
      </c>
      <c r="G17" s="182"/>
      <c r="H17" s="182">
        <v>1008.2</v>
      </c>
      <c r="I17" s="82">
        <v>0.4</v>
      </c>
      <c r="J17" s="97"/>
      <c r="K17" s="82" t="s">
        <v>249</v>
      </c>
      <c r="L17" s="189"/>
      <c r="M17" s="211"/>
      <c r="N17" s="211"/>
      <c r="O17" s="211"/>
      <c r="P17" s="190"/>
    </row>
    <row r="18" spans="1:20" ht="15" x14ac:dyDescent="0.25">
      <c r="A18" s="81">
        <v>41656</v>
      </c>
      <c r="B18" s="182">
        <v>3.7</v>
      </c>
      <c r="C18" s="182">
        <v>7</v>
      </c>
      <c r="D18" s="182">
        <v>0.9</v>
      </c>
      <c r="E18" s="100"/>
      <c r="F18" s="102"/>
      <c r="G18" s="182"/>
      <c r="H18" s="100">
        <v>1006.3</v>
      </c>
      <c r="I18" s="82">
        <v>0.4</v>
      </c>
      <c r="J18" s="97" t="s">
        <v>250</v>
      </c>
      <c r="K18" s="82"/>
      <c r="L18" s="189"/>
      <c r="M18" s="211"/>
      <c r="N18" s="211"/>
      <c r="O18" s="211"/>
      <c r="P18" s="190"/>
    </row>
    <row r="19" spans="1:20" ht="15" x14ac:dyDescent="0.25">
      <c r="A19" s="81">
        <v>41657</v>
      </c>
      <c r="B19" s="182">
        <v>2.8</v>
      </c>
      <c r="C19" s="182">
        <v>5.7</v>
      </c>
      <c r="D19" s="182">
        <v>-0.2</v>
      </c>
      <c r="E19" s="100"/>
      <c r="F19" s="102"/>
      <c r="G19" s="182">
        <v>1.7</v>
      </c>
      <c r="H19" s="100">
        <v>1008.5</v>
      </c>
      <c r="I19" s="82">
        <v>0.45</v>
      </c>
      <c r="J19" s="97" t="s">
        <v>252</v>
      </c>
      <c r="K19" s="82"/>
      <c r="L19" s="189"/>
      <c r="M19" s="211"/>
      <c r="N19" s="211"/>
      <c r="O19" s="211"/>
      <c r="P19" s="190"/>
    </row>
    <row r="20" spans="1:20" ht="15" x14ac:dyDescent="0.25">
      <c r="A20" s="81">
        <v>41658</v>
      </c>
      <c r="B20" s="182">
        <v>4.4000000000000004</v>
      </c>
      <c r="C20" s="182">
        <v>5.8</v>
      </c>
      <c r="D20" s="182">
        <v>2.9</v>
      </c>
      <c r="E20" s="100">
        <v>0.2</v>
      </c>
      <c r="F20" s="102"/>
      <c r="G20" s="182"/>
      <c r="H20" s="100">
        <v>1004.5</v>
      </c>
      <c r="I20" s="82">
        <v>0.45</v>
      </c>
      <c r="J20" s="97" t="s">
        <v>253</v>
      </c>
      <c r="K20" s="82" t="s">
        <v>254</v>
      </c>
      <c r="L20" s="189"/>
      <c r="M20" s="211"/>
      <c r="N20" s="202"/>
      <c r="O20" s="203"/>
      <c r="P20" s="203"/>
    </row>
    <row r="21" spans="1:20" ht="15" x14ac:dyDescent="0.25">
      <c r="A21" s="81">
        <v>41659</v>
      </c>
      <c r="B21" s="182">
        <v>1.2</v>
      </c>
      <c r="C21" s="182">
        <v>2.9</v>
      </c>
      <c r="D21" s="182">
        <v>-0.3</v>
      </c>
      <c r="E21" s="100">
        <v>2.9</v>
      </c>
      <c r="F21" s="237">
        <v>0</v>
      </c>
      <c r="G21" s="100"/>
      <c r="H21" s="182">
        <v>1004.9</v>
      </c>
      <c r="I21" s="82">
        <v>0.45</v>
      </c>
      <c r="J21" s="97"/>
      <c r="K21" s="82"/>
      <c r="L21" s="189" t="s">
        <v>255</v>
      </c>
      <c r="M21" s="211"/>
      <c r="N21" s="202"/>
      <c r="O21" s="203"/>
      <c r="P21" s="203"/>
      <c r="Q21" s="85"/>
      <c r="T21" s="85"/>
    </row>
    <row r="22" spans="1:20" ht="15" x14ac:dyDescent="0.25">
      <c r="A22" s="81">
        <v>41660</v>
      </c>
      <c r="B22" s="182">
        <v>-1.4</v>
      </c>
      <c r="C22" s="182">
        <v>-0.2</v>
      </c>
      <c r="D22" s="182">
        <v>-2.4</v>
      </c>
      <c r="E22" s="100">
        <v>6.1</v>
      </c>
      <c r="F22" s="102">
        <v>3</v>
      </c>
      <c r="G22" s="100"/>
      <c r="H22" s="182">
        <v>1011.2</v>
      </c>
      <c r="I22" s="82">
        <v>0.45</v>
      </c>
      <c r="J22" s="97"/>
      <c r="K22" s="82"/>
      <c r="L22" s="189" t="s">
        <v>259</v>
      </c>
      <c r="M22" s="203"/>
      <c r="N22" s="211"/>
      <c r="O22" s="211"/>
      <c r="P22" s="190"/>
    </row>
    <row r="23" spans="1:20" ht="15" x14ac:dyDescent="0.25">
      <c r="A23" s="81">
        <v>41661</v>
      </c>
      <c r="B23" s="182">
        <v>-2.9</v>
      </c>
      <c r="C23" s="182">
        <v>-1.5</v>
      </c>
      <c r="D23" s="182">
        <v>-4.4000000000000004</v>
      </c>
      <c r="E23" s="100">
        <v>0.3</v>
      </c>
      <c r="F23" s="102">
        <v>7</v>
      </c>
      <c r="G23" s="100"/>
      <c r="H23" s="182">
        <v>1016.2</v>
      </c>
      <c r="I23" s="82">
        <v>0.45</v>
      </c>
      <c r="J23" s="97" t="s">
        <v>263</v>
      </c>
      <c r="K23" s="82" t="s">
        <v>264</v>
      </c>
      <c r="L23" s="189" t="s">
        <v>265</v>
      </c>
      <c r="M23" s="211"/>
      <c r="N23" s="190"/>
      <c r="O23" s="190"/>
      <c r="P23" s="190"/>
    </row>
    <row r="24" spans="1:20" ht="15" x14ac:dyDescent="0.25">
      <c r="A24" s="81">
        <v>41662</v>
      </c>
      <c r="B24" s="182">
        <v>-2.7</v>
      </c>
      <c r="C24" s="182">
        <v>-0.8</v>
      </c>
      <c r="D24" s="182">
        <v>-4.4000000000000004</v>
      </c>
      <c r="E24" s="100">
        <v>0.5</v>
      </c>
      <c r="F24" s="102">
        <v>6</v>
      </c>
      <c r="G24" s="100"/>
      <c r="H24" s="182">
        <v>1016.2</v>
      </c>
      <c r="I24" s="82">
        <v>0.5</v>
      </c>
      <c r="J24" s="97"/>
      <c r="K24" s="82"/>
      <c r="L24" s="189" t="s">
        <v>268</v>
      </c>
      <c r="M24" s="211"/>
      <c r="N24" s="190"/>
      <c r="O24" s="190"/>
      <c r="P24" s="190"/>
    </row>
    <row r="25" spans="1:20" ht="15" x14ac:dyDescent="0.25">
      <c r="A25" s="81">
        <v>41663</v>
      </c>
      <c r="B25" s="182">
        <v>-2.6</v>
      </c>
      <c r="C25" s="182">
        <v>-0.7</v>
      </c>
      <c r="D25" s="182">
        <v>-6.3</v>
      </c>
      <c r="E25" s="100">
        <v>0.1</v>
      </c>
      <c r="F25" s="102">
        <v>5</v>
      </c>
      <c r="G25" s="100"/>
      <c r="H25" s="182">
        <v>1016.8</v>
      </c>
      <c r="I25" s="82">
        <v>0.5</v>
      </c>
      <c r="J25" s="97"/>
      <c r="K25" s="82"/>
      <c r="L25" s="189" t="s">
        <v>269</v>
      </c>
      <c r="M25" s="190"/>
      <c r="N25" s="190"/>
      <c r="O25" s="190"/>
      <c r="P25" s="190"/>
    </row>
    <row r="26" spans="1:20" ht="15" x14ac:dyDescent="0.25">
      <c r="A26" s="81">
        <v>41664</v>
      </c>
      <c r="B26" s="182">
        <v>-10.199999999999999</v>
      </c>
      <c r="C26" s="182">
        <v>-6.3</v>
      </c>
      <c r="D26" s="182">
        <v>-14.2</v>
      </c>
      <c r="E26" s="100">
        <v>0.1</v>
      </c>
      <c r="F26" s="102">
        <v>4</v>
      </c>
      <c r="G26" s="100"/>
      <c r="H26" s="182">
        <v>1022.9</v>
      </c>
      <c r="I26" s="82">
        <v>0.5</v>
      </c>
      <c r="J26" s="187"/>
      <c r="K26" s="82"/>
      <c r="L26" s="189" t="s">
        <v>272</v>
      </c>
      <c r="M26" s="190"/>
      <c r="N26" s="190"/>
      <c r="O26" s="190"/>
      <c r="P26" s="190"/>
      <c r="Q26" s="189"/>
    </row>
    <row r="27" spans="1:20" ht="15" x14ac:dyDescent="0.25">
      <c r="A27" s="81">
        <v>41665</v>
      </c>
      <c r="B27" s="182">
        <v>-8.1</v>
      </c>
      <c r="C27" s="182">
        <v>-3.7</v>
      </c>
      <c r="D27" s="182">
        <v>-14.7</v>
      </c>
      <c r="E27" s="182"/>
      <c r="F27" s="184">
        <v>4</v>
      </c>
      <c r="G27" s="182">
        <v>3</v>
      </c>
      <c r="H27" s="182">
        <v>1011.4</v>
      </c>
      <c r="I27" s="82">
        <v>0.5</v>
      </c>
      <c r="J27" s="97" t="s">
        <v>275</v>
      </c>
      <c r="K27" s="82"/>
      <c r="L27" s="189"/>
      <c r="M27" s="211"/>
      <c r="N27" s="211"/>
      <c r="O27" s="211"/>
      <c r="P27" s="190"/>
      <c r="Q27" s="190"/>
      <c r="R27" s="190"/>
    </row>
    <row r="28" spans="1:20" ht="15" x14ac:dyDescent="0.25">
      <c r="A28" s="81">
        <v>41666</v>
      </c>
      <c r="B28" s="182">
        <v>-2.4</v>
      </c>
      <c r="C28" s="182">
        <v>0.3</v>
      </c>
      <c r="D28" s="182">
        <v>-5</v>
      </c>
      <c r="E28" s="182">
        <v>0.9</v>
      </c>
      <c r="F28" s="184">
        <v>5</v>
      </c>
      <c r="G28" s="182"/>
      <c r="H28" s="182">
        <v>1001.3</v>
      </c>
      <c r="I28" s="82">
        <v>0.5</v>
      </c>
      <c r="J28" s="97"/>
      <c r="K28" s="82"/>
      <c r="L28" s="190"/>
      <c r="M28" s="190"/>
      <c r="N28" s="190"/>
      <c r="O28" s="190"/>
      <c r="P28" s="190"/>
    </row>
    <row r="29" spans="1:20" ht="15" x14ac:dyDescent="0.25">
      <c r="A29" s="81">
        <v>41667</v>
      </c>
      <c r="B29" s="182">
        <v>-2.9</v>
      </c>
      <c r="C29" s="182">
        <v>0.2</v>
      </c>
      <c r="D29" s="182">
        <v>-5.9</v>
      </c>
      <c r="E29" s="182"/>
      <c r="F29" s="184">
        <v>4</v>
      </c>
      <c r="G29" s="182">
        <v>0.8</v>
      </c>
      <c r="H29" s="182">
        <v>1005.5</v>
      </c>
      <c r="I29" s="82">
        <v>0.55000000000000004</v>
      </c>
      <c r="J29" s="97" t="s">
        <v>253</v>
      </c>
      <c r="K29" s="82" t="s">
        <v>283</v>
      </c>
      <c r="L29" s="189"/>
      <c r="M29" s="190"/>
      <c r="N29" s="190"/>
      <c r="O29" s="190"/>
      <c r="P29" s="190"/>
    </row>
    <row r="30" spans="1:20" ht="15" x14ac:dyDescent="0.25">
      <c r="A30" s="81">
        <v>41668</v>
      </c>
      <c r="B30" s="182">
        <v>-3.1</v>
      </c>
      <c r="C30" s="182">
        <v>-1.4</v>
      </c>
      <c r="D30" s="182">
        <v>-4.8</v>
      </c>
      <c r="E30" s="182"/>
      <c r="F30" s="184">
        <v>4</v>
      </c>
      <c r="G30" s="182"/>
      <c r="H30" s="182">
        <v>1007.6</v>
      </c>
      <c r="I30" s="82">
        <v>0.55000000000000004</v>
      </c>
      <c r="J30" s="97"/>
      <c r="K30" s="82"/>
      <c r="L30" s="189" t="s">
        <v>288</v>
      </c>
      <c r="M30" s="190"/>
      <c r="N30" s="190"/>
      <c r="O30" s="190"/>
      <c r="P30" s="190"/>
    </row>
    <row r="31" spans="1:20" ht="15" x14ac:dyDescent="0.25">
      <c r="A31" s="81">
        <v>41669</v>
      </c>
      <c r="B31" s="182">
        <v>-1</v>
      </c>
      <c r="C31" s="182">
        <v>0.8</v>
      </c>
      <c r="D31" s="182">
        <v>-2.1</v>
      </c>
      <c r="E31" s="182"/>
      <c r="F31" s="184">
        <v>4</v>
      </c>
      <c r="G31" s="182">
        <v>2.6</v>
      </c>
      <c r="H31" s="182">
        <v>1012.9</v>
      </c>
      <c r="I31" s="82">
        <v>0.55000000000000004</v>
      </c>
      <c r="J31" s="97"/>
      <c r="K31" s="82"/>
      <c r="L31" s="189"/>
      <c r="M31" s="190"/>
      <c r="N31" s="190"/>
      <c r="O31" s="190"/>
      <c r="P31" s="190"/>
    </row>
    <row r="32" spans="1:20" ht="15" x14ac:dyDescent="0.25">
      <c r="A32" s="81">
        <v>41670</v>
      </c>
      <c r="B32" s="182">
        <v>2.1</v>
      </c>
      <c r="C32" s="182">
        <v>4.5</v>
      </c>
      <c r="D32" s="182">
        <v>0.8</v>
      </c>
      <c r="E32" s="182"/>
      <c r="F32" s="184">
        <v>3</v>
      </c>
      <c r="G32" s="182">
        <v>1.5</v>
      </c>
      <c r="H32" s="182">
        <v>1011.2</v>
      </c>
      <c r="I32" s="82">
        <v>0.55000000000000004</v>
      </c>
      <c r="J32" s="97" t="s">
        <v>292</v>
      </c>
      <c r="K32" s="82" t="s">
        <v>293</v>
      </c>
      <c r="L32" s="157"/>
    </row>
    <row r="33" spans="1:12" ht="15" x14ac:dyDescent="0.25">
      <c r="A33" s="82" t="s">
        <v>185</v>
      </c>
      <c r="B33" s="100">
        <f>AVERAGE(B2:B32)</f>
        <v>1.4774193548387093</v>
      </c>
      <c r="C33" s="100">
        <f>AVERAGE(C2:C32)</f>
        <v>4.2322580645161292</v>
      </c>
      <c r="D33" s="100">
        <f>AVERAGE(D2:D32)</f>
        <v>-1.3258064516129033</v>
      </c>
      <c r="E33" s="100"/>
      <c r="F33" s="102"/>
      <c r="G33" s="100"/>
      <c r="H33" s="100">
        <f>AVERAGE(H2:H32)</f>
        <v>1011.9451612903227</v>
      </c>
      <c r="I33" s="103">
        <f>AVERAGE(I2:I32)</f>
        <v>0.43870967741935496</v>
      </c>
      <c r="J33" s="85"/>
      <c r="K33" s="82"/>
      <c r="L33" s="85"/>
    </row>
    <row r="34" spans="1:12" ht="15" x14ac:dyDescent="0.25">
      <c r="A34" s="82" t="s">
        <v>110</v>
      </c>
      <c r="B34" s="100">
        <v>0.5</v>
      </c>
      <c r="C34" s="100"/>
      <c r="D34" s="100"/>
      <c r="E34" s="102">
        <v>45</v>
      </c>
      <c r="F34" s="102" t="s">
        <v>162</v>
      </c>
      <c r="G34" s="102">
        <v>64</v>
      </c>
      <c r="H34" s="100">
        <v>1018.3</v>
      </c>
    </row>
    <row r="90" spans="1:1" ht="15" x14ac:dyDescent="0.2">
      <c r="A90" s="82">
        <v>1</v>
      </c>
    </row>
    <row r="91" spans="1:1" ht="15" x14ac:dyDescent="0.2">
      <c r="A91" s="82">
        <v>2</v>
      </c>
    </row>
    <row r="92" spans="1:1" ht="15" x14ac:dyDescent="0.2">
      <c r="A92" s="82">
        <v>3</v>
      </c>
    </row>
    <row r="93" spans="1:1" ht="15" x14ac:dyDescent="0.2">
      <c r="A93" s="82">
        <v>4</v>
      </c>
    </row>
    <row r="94" spans="1:1" ht="15" x14ac:dyDescent="0.2">
      <c r="A94" s="82">
        <v>5</v>
      </c>
    </row>
    <row r="95" spans="1:1" ht="15" x14ac:dyDescent="0.2">
      <c r="A95" s="82">
        <v>6</v>
      </c>
    </row>
    <row r="96" spans="1:1" ht="15" x14ac:dyDescent="0.2">
      <c r="A96" s="82">
        <v>7</v>
      </c>
    </row>
    <row r="97" spans="1:1" ht="15" x14ac:dyDescent="0.2">
      <c r="A97" s="82">
        <v>8</v>
      </c>
    </row>
    <row r="98" spans="1:1" ht="15" x14ac:dyDescent="0.2">
      <c r="A98" s="82">
        <v>9</v>
      </c>
    </row>
    <row r="99" spans="1:1" ht="15" x14ac:dyDescent="0.2">
      <c r="A99" s="82">
        <v>10</v>
      </c>
    </row>
    <row r="100" spans="1:1" ht="15" x14ac:dyDescent="0.2">
      <c r="A100" s="82">
        <v>11</v>
      </c>
    </row>
    <row r="101" spans="1:1" ht="15" x14ac:dyDescent="0.2">
      <c r="A101" s="82">
        <v>12</v>
      </c>
    </row>
    <row r="102" spans="1:1" ht="15" x14ac:dyDescent="0.2">
      <c r="A102" s="82">
        <v>13</v>
      </c>
    </row>
    <row r="103" spans="1:1" ht="15" x14ac:dyDescent="0.2">
      <c r="A103" s="82">
        <v>14</v>
      </c>
    </row>
    <row r="104" spans="1:1" ht="15" x14ac:dyDescent="0.2">
      <c r="A104" s="82">
        <v>15</v>
      </c>
    </row>
    <row r="105" spans="1:1" ht="15" x14ac:dyDescent="0.2">
      <c r="A105" s="82">
        <v>16</v>
      </c>
    </row>
    <row r="106" spans="1:1" ht="15" x14ac:dyDescent="0.2">
      <c r="A106" s="82">
        <v>17</v>
      </c>
    </row>
    <row r="107" spans="1:1" ht="15" x14ac:dyDescent="0.2">
      <c r="A107" s="82">
        <v>18</v>
      </c>
    </row>
    <row r="108" spans="1:1" ht="15" x14ac:dyDescent="0.2">
      <c r="A108" s="82">
        <v>19</v>
      </c>
    </row>
    <row r="109" spans="1:1" ht="15" x14ac:dyDescent="0.2">
      <c r="A109" s="82">
        <v>20</v>
      </c>
    </row>
    <row r="110" spans="1:1" ht="15" x14ac:dyDescent="0.2">
      <c r="A110" s="82">
        <v>21</v>
      </c>
    </row>
    <row r="111" spans="1:1" ht="15" x14ac:dyDescent="0.2">
      <c r="A111" s="82">
        <v>22</v>
      </c>
    </row>
    <row r="112" spans="1:1" ht="15" x14ac:dyDescent="0.2">
      <c r="A112" s="82">
        <v>23</v>
      </c>
    </row>
    <row r="113" spans="1:1" ht="15" x14ac:dyDescent="0.2">
      <c r="A113" s="82">
        <v>24</v>
      </c>
    </row>
    <row r="114" spans="1:1" ht="15" x14ac:dyDescent="0.2">
      <c r="A114" s="82">
        <v>25</v>
      </c>
    </row>
    <row r="115" spans="1:1" ht="15" x14ac:dyDescent="0.2">
      <c r="A115" s="82">
        <v>26</v>
      </c>
    </row>
    <row r="116" spans="1:1" ht="15" x14ac:dyDescent="0.2">
      <c r="A116" s="82">
        <v>27</v>
      </c>
    </row>
    <row r="117" spans="1:1" ht="15" x14ac:dyDescent="0.2">
      <c r="A117" s="82">
        <v>28</v>
      </c>
    </row>
    <row r="118" spans="1:1" ht="15" x14ac:dyDescent="0.2">
      <c r="A118" s="82">
        <v>29</v>
      </c>
    </row>
    <row r="119" spans="1:1" ht="15" x14ac:dyDescent="0.2">
      <c r="A119" s="82">
        <v>30</v>
      </c>
    </row>
    <row r="120" spans="1:1" ht="15" x14ac:dyDescent="0.2">
      <c r="A120" s="82">
        <v>31</v>
      </c>
    </row>
  </sheetData>
  <phoneticPr fontId="4" type="noConversion"/>
  <conditionalFormatting sqref="B2:B3">
    <cfRule type="cellIs" dxfId="31" priority="53" stopIfTrue="1" operator="equal">
      <formula>$AA$22</formula>
    </cfRule>
    <cfRule type="cellIs" dxfId="30" priority="54" stopIfTrue="1" operator="equal">
      <formula>$AA$24</formula>
    </cfRule>
  </conditionalFormatting>
  <conditionalFormatting sqref="C2:C3">
    <cfRule type="cellIs" dxfId="29" priority="55" stopIfTrue="1" operator="equal">
      <formula>$AB$22</formula>
    </cfRule>
  </conditionalFormatting>
  <conditionalFormatting sqref="D2:D3">
    <cfRule type="cellIs" dxfId="28" priority="56" stopIfTrue="1" operator="equal">
      <formula>$AB$24</formula>
    </cfRule>
  </conditionalFormatting>
  <conditionalFormatting sqref="E9:E11">
    <cfRule type="cellIs" dxfId="27" priority="40" stopIfTrue="1" operator="equal">
      <formula>$AE$22</formula>
    </cfRule>
  </conditionalFormatting>
  <conditionalFormatting sqref="B24:B26">
    <cfRule type="cellIs" dxfId="26" priority="32" stopIfTrue="1" operator="equal">
      <formula>$AA$22</formula>
    </cfRule>
    <cfRule type="cellIs" dxfId="25" priority="33" stopIfTrue="1" operator="equal">
      <formula>$AA$24</formula>
    </cfRule>
  </conditionalFormatting>
  <conditionalFormatting sqref="C24:C26">
    <cfRule type="cellIs" dxfId="24" priority="34" stopIfTrue="1" operator="equal">
      <formula>$AB$22</formula>
    </cfRule>
  </conditionalFormatting>
  <conditionalFormatting sqref="D24:D26">
    <cfRule type="cellIs" dxfId="23" priority="35" stopIfTrue="1" operator="equal">
      <formula>$AB$24</formula>
    </cfRule>
  </conditionalFormatting>
  <conditionalFormatting sqref="B27:B32">
    <cfRule type="cellIs" dxfId="22" priority="24" stopIfTrue="1" operator="equal">
      <formula>$AA$22</formula>
    </cfRule>
    <cfRule type="cellIs" dxfId="21" priority="25" stopIfTrue="1" operator="equal">
      <formula>$AA$24</formula>
    </cfRule>
  </conditionalFormatting>
  <conditionalFormatting sqref="C27:C32">
    <cfRule type="cellIs" dxfId="20" priority="26" stopIfTrue="1" operator="equal">
      <formula>$AB$22</formula>
    </cfRule>
  </conditionalFormatting>
  <conditionalFormatting sqref="D27:D32">
    <cfRule type="cellIs" dxfId="19" priority="27" stopIfTrue="1" operator="equal">
      <formula>$AB$24</formula>
    </cfRule>
  </conditionalFormatting>
  <conditionalFormatting sqref="F27:F32">
    <cfRule type="cellIs" dxfId="18" priority="23" stopIfTrue="1" operator="equal">
      <formula>$AE$24</formula>
    </cfRule>
  </conditionalFormatting>
  <conditionalFormatting sqref="E27:E32">
    <cfRule type="cellIs" dxfId="17" priority="22" stopIfTrue="1" operator="equal">
      <formula>$AE$22</formula>
    </cfRule>
  </conditionalFormatting>
  <conditionalFormatting sqref="B4:B8">
    <cfRule type="cellIs" dxfId="16" priority="18" stopIfTrue="1" operator="equal">
      <formula>$AA$22</formula>
    </cfRule>
    <cfRule type="cellIs" dxfId="15" priority="19" stopIfTrue="1" operator="equal">
      <formula>$AA$24</formula>
    </cfRule>
  </conditionalFormatting>
  <conditionalFormatting sqref="C4:C8">
    <cfRule type="cellIs" dxfId="14" priority="20" stopIfTrue="1" operator="equal">
      <formula>$AB$22</formula>
    </cfRule>
  </conditionalFormatting>
  <conditionalFormatting sqref="D4:D8">
    <cfRule type="cellIs" dxfId="13" priority="21" stopIfTrue="1" operator="equal">
      <formula>$AB$24</formula>
    </cfRule>
  </conditionalFormatting>
  <conditionalFormatting sqref="E4:E8">
    <cfRule type="cellIs" dxfId="12" priority="17" stopIfTrue="1" operator="equal">
      <formula>$AE$22</formula>
    </cfRule>
  </conditionalFormatting>
  <conditionalFormatting sqref="B9:B11">
    <cfRule type="cellIs" dxfId="11" priority="13" stopIfTrue="1" operator="equal">
      <formula>$AA$22</formula>
    </cfRule>
    <cfRule type="cellIs" dxfId="10" priority="14" stopIfTrue="1" operator="equal">
      <formula>$AA$24</formula>
    </cfRule>
  </conditionalFormatting>
  <conditionalFormatting sqref="C9:C11">
    <cfRule type="cellIs" dxfId="9" priority="15" stopIfTrue="1" operator="equal">
      <formula>$AB$22</formula>
    </cfRule>
  </conditionalFormatting>
  <conditionalFormatting sqref="D9:D11">
    <cfRule type="cellIs" dxfId="8" priority="16" stopIfTrue="1" operator="equal">
      <formula>$AB$24</formula>
    </cfRule>
  </conditionalFormatting>
  <conditionalFormatting sqref="B12:B21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12:C21">
    <cfRule type="cellIs" dxfId="5" priority="7" stopIfTrue="1" operator="equal">
      <formula>$AB$22</formula>
    </cfRule>
  </conditionalFormatting>
  <conditionalFormatting sqref="D12:D21">
    <cfRule type="cellIs" dxfId="4" priority="8" stopIfTrue="1" operator="equal">
      <formula>$AB$24</formula>
    </cfRule>
  </conditionalFormatting>
  <conditionalFormatting sqref="B22:B23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22:C23">
    <cfRule type="cellIs" dxfId="1" priority="3" stopIfTrue="1" operator="equal">
      <formula>$AB$22</formula>
    </cfRule>
  </conditionalFormatting>
  <conditionalFormatting sqref="D22:D23">
    <cfRule type="cellIs" dxfId="0" priority="4" stopIfTrue="1" operator="equal">
      <formula>$AB$24</formula>
    </cfRule>
  </conditionalFormatting>
  <dataValidations count="1">
    <dataValidation allowBlank="1" showInputMessage="1" showErrorMessage="1" prompt="In diese Zelle ist keine Eingabe zulässig. Die Daten werden automatisch eingefügt." sqref="E27:G32 G4:H8 H21:H32 G11:G20 E4:E11 B2:D32 H9:H17"/>
  </dataValidation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baseColWidth="10" defaultRowHeight="12.75" x14ac:dyDescent="0.2"/>
  <cols>
    <col min="1" max="1" width="3.42578125" customWidth="1"/>
    <col min="9" max="9" width="11.42578125" style="242"/>
  </cols>
  <sheetData>
    <row r="1" spans="1:12" ht="15" x14ac:dyDescent="0.25">
      <c r="B1" s="85"/>
      <c r="C1" s="85"/>
      <c r="D1" s="85"/>
      <c r="E1" s="86" t="s">
        <v>196</v>
      </c>
      <c r="F1" s="85"/>
      <c r="G1" s="85"/>
      <c r="H1" s="85"/>
    </row>
    <row r="2" spans="1:12" ht="15" x14ac:dyDescent="0.25">
      <c r="B2" s="85"/>
      <c r="C2" s="85"/>
      <c r="D2" s="85"/>
      <c r="E2" s="86"/>
      <c r="F2" s="85"/>
      <c r="G2" s="85"/>
      <c r="H2" s="85"/>
    </row>
    <row r="3" spans="1:12" ht="15" x14ac:dyDescent="0.25">
      <c r="B3" s="85"/>
      <c r="C3" s="85"/>
      <c r="D3" s="85"/>
      <c r="E3" s="86"/>
      <c r="F3" s="85"/>
      <c r="G3" s="85"/>
      <c r="H3" s="85"/>
    </row>
    <row r="4" spans="1:12" ht="15" x14ac:dyDescent="0.25">
      <c r="B4" s="85"/>
      <c r="C4" s="85"/>
      <c r="D4" s="85"/>
      <c r="E4" s="85"/>
      <c r="F4" s="85"/>
      <c r="G4" s="85"/>
      <c r="H4" s="85"/>
    </row>
    <row r="5" spans="1:12" ht="15" x14ac:dyDescent="0.25">
      <c r="B5" s="87" t="s">
        <v>188</v>
      </c>
      <c r="C5" s="85"/>
      <c r="D5" s="85"/>
      <c r="E5" s="85"/>
      <c r="F5" s="88" t="s">
        <v>30</v>
      </c>
      <c r="G5" s="261" t="s">
        <v>212</v>
      </c>
      <c r="H5" s="262"/>
      <c r="I5" s="243"/>
      <c r="J5" s="8"/>
      <c r="K5" s="88" t="s">
        <v>148</v>
      </c>
      <c r="L5" s="89">
        <v>2014</v>
      </c>
    </row>
    <row r="6" spans="1:12" ht="13.5" thickBot="1" x14ac:dyDescent="0.25">
      <c r="B6" s="2"/>
      <c r="G6" s="2"/>
      <c r="I6" s="244"/>
    </row>
    <row r="7" spans="1:12" x14ac:dyDescent="0.2">
      <c r="A7" s="286" t="s">
        <v>31</v>
      </c>
      <c r="B7" s="291" t="s">
        <v>197</v>
      </c>
      <c r="C7" s="293" t="s">
        <v>201</v>
      </c>
      <c r="D7" s="293" t="s">
        <v>198</v>
      </c>
      <c r="E7" s="293" t="s">
        <v>199</v>
      </c>
      <c r="F7" s="297" t="s">
        <v>200</v>
      </c>
      <c r="G7" s="298"/>
      <c r="H7" s="295" t="s">
        <v>1</v>
      </c>
      <c r="I7" s="245" t="s">
        <v>276</v>
      </c>
      <c r="J7" s="91"/>
    </row>
    <row r="8" spans="1:12" ht="13.5" thickBot="1" x14ac:dyDescent="0.25">
      <c r="A8" s="287"/>
      <c r="B8" s="292"/>
      <c r="C8" s="294"/>
      <c r="D8" s="294"/>
      <c r="E8" s="294"/>
      <c r="F8" s="299"/>
      <c r="G8" s="300"/>
      <c r="H8" s="296"/>
      <c r="I8" s="245" t="s">
        <v>277</v>
      </c>
      <c r="J8" s="91"/>
    </row>
    <row r="9" spans="1:12" x14ac:dyDescent="0.2">
      <c r="A9" s="210" t="s">
        <v>2</v>
      </c>
      <c r="B9" s="288" t="s">
        <v>162</v>
      </c>
      <c r="C9" s="289"/>
      <c r="D9" s="290" t="s">
        <v>213</v>
      </c>
      <c r="E9" s="290"/>
      <c r="F9" s="285" t="s">
        <v>217</v>
      </c>
      <c r="G9" s="285"/>
      <c r="H9" s="239" t="s">
        <v>218</v>
      </c>
      <c r="I9" s="246"/>
      <c r="J9" s="93"/>
    </row>
    <row r="10" spans="1:12" x14ac:dyDescent="0.2">
      <c r="A10" s="167" t="s">
        <v>3</v>
      </c>
      <c r="B10" s="279" t="s">
        <v>162</v>
      </c>
      <c r="C10" s="284"/>
      <c r="D10" s="270" t="s">
        <v>219</v>
      </c>
      <c r="E10" s="270"/>
      <c r="F10" s="271" t="s">
        <v>162</v>
      </c>
      <c r="G10" s="271"/>
      <c r="H10" s="239" t="s">
        <v>220</v>
      </c>
      <c r="I10" s="246"/>
      <c r="J10" s="93"/>
    </row>
    <row r="11" spans="1:12" x14ac:dyDescent="0.2">
      <c r="A11" s="167" t="s">
        <v>4</v>
      </c>
      <c r="B11" s="279" t="s">
        <v>222</v>
      </c>
      <c r="C11" s="284"/>
      <c r="D11" s="270" t="s">
        <v>223</v>
      </c>
      <c r="E11" s="270"/>
      <c r="F11" s="271" t="s">
        <v>162</v>
      </c>
      <c r="G11" s="271"/>
      <c r="H11" s="239" t="s">
        <v>218</v>
      </c>
      <c r="I11" s="246"/>
      <c r="J11" s="93"/>
    </row>
    <row r="12" spans="1:12" x14ac:dyDescent="0.2">
      <c r="A12" s="167" t="s">
        <v>5</v>
      </c>
      <c r="B12" s="279" t="s">
        <v>162</v>
      </c>
      <c r="C12" s="284"/>
      <c r="D12" s="270" t="s">
        <v>162</v>
      </c>
      <c r="E12" s="270"/>
      <c r="F12" s="271" t="s">
        <v>226</v>
      </c>
      <c r="G12" s="271"/>
      <c r="H12" s="239" t="s">
        <v>220</v>
      </c>
      <c r="I12" s="246"/>
      <c r="J12" s="93"/>
    </row>
    <row r="13" spans="1:12" x14ac:dyDescent="0.2">
      <c r="A13" s="167" t="s">
        <v>6</v>
      </c>
      <c r="B13" s="279" t="s">
        <v>162</v>
      </c>
      <c r="C13" s="284"/>
      <c r="D13" s="270" t="s">
        <v>227</v>
      </c>
      <c r="E13" s="270"/>
      <c r="F13" s="271" t="s">
        <v>162</v>
      </c>
      <c r="G13" s="271"/>
      <c r="H13" s="239" t="s">
        <v>220</v>
      </c>
      <c r="I13" s="246"/>
      <c r="J13" s="93"/>
    </row>
    <row r="14" spans="1:12" x14ac:dyDescent="0.2">
      <c r="A14" s="167" t="s">
        <v>7</v>
      </c>
      <c r="B14" s="279" t="s">
        <v>162</v>
      </c>
      <c r="C14" s="284"/>
      <c r="D14" s="270" t="s">
        <v>229</v>
      </c>
      <c r="E14" s="270"/>
      <c r="F14" s="271" t="s">
        <v>230</v>
      </c>
      <c r="G14" s="271"/>
      <c r="H14" s="239" t="s">
        <v>220</v>
      </c>
      <c r="I14" s="246"/>
      <c r="J14" s="93"/>
    </row>
    <row r="15" spans="1:12" x14ac:dyDescent="0.2">
      <c r="A15" s="167" t="s">
        <v>8</v>
      </c>
      <c r="B15" s="279" t="s">
        <v>232</v>
      </c>
      <c r="C15" s="284"/>
      <c r="D15" s="270" t="s">
        <v>162</v>
      </c>
      <c r="E15" s="270"/>
      <c r="F15" s="271" t="s">
        <v>162</v>
      </c>
      <c r="G15" s="271"/>
      <c r="H15" s="239" t="s">
        <v>218</v>
      </c>
      <c r="I15" s="246"/>
      <c r="J15" s="93"/>
    </row>
    <row r="16" spans="1:12" x14ac:dyDescent="0.2">
      <c r="A16" s="167" t="s">
        <v>9</v>
      </c>
      <c r="B16" s="279" t="s">
        <v>233</v>
      </c>
      <c r="C16" s="284"/>
      <c r="D16" s="270" t="s">
        <v>162</v>
      </c>
      <c r="E16" s="270"/>
      <c r="F16" s="271" t="s">
        <v>162</v>
      </c>
      <c r="G16" s="271"/>
      <c r="H16" s="239" t="s">
        <v>218</v>
      </c>
      <c r="I16" s="246"/>
      <c r="J16" s="93"/>
    </row>
    <row r="17" spans="1:10" x14ac:dyDescent="0.2">
      <c r="A17" s="167" t="s">
        <v>10</v>
      </c>
      <c r="B17" s="279" t="s">
        <v>237</v>
      </c>
      <c r="C17" s="284"/>
      <c r="D17" s="270" t="s">
        <v>162</v>
      </c>
      <c r="E17" s="270"/>
      <c r="F17" s="271" t="s">
        <v>236</v>
      </c>
      <c r="G17" s="271"/>
      <c r="H17" s="239" t="s">
        <v>220</v>
      </c>
      <c r="I17" s="246"/>
      <c r="J17" s="93"/>
    </row>
    <row r="18" spans="1:10" x14ac:dyDescent="0.2">
      <c r="A18" s="167" t="s">
        <v>11</v>
      </c>
      <c r="B18" s="279" t="s">
        <v>238</v>
      </c>
      <c r="C18" s="284"/>
      <c r="D18" s="270" t="s">
        <v>162</v>
      </c>
      <c r="E18" s="270"/>
      <c r="F18" s="271" t="s">
        <v>162</v>
      </c>
      <c r="G18" s="271"/>
      <c r="H18" s="239" t="s">
        <v>218</v>
      </c>
      <c r="I18" s="246"/>
      <c r="J18" s="93"/>
    </row>
    <row r="19" spans="1:10" x14ac:dyDescent="0.2">
      <c r="A19" s="212" t="s">
        <v>12</v>
      </c>
      <c r="B19" s="278" t="s">
        <v>162</v>
      </c>
      <c r="C19" s="279"/>
      <c r="D19" s="280" t="s">
        <v>240</v>
      </c>
      <c r="E19" s="279"/>
      <c r="F19" s="280" t="s">
        <v>162</v>
      </c>
      <c r="G19" s="279"/>
      <c r="H19" s="240" t="s">
        <v>218</v>
      </c>
      <c r="I19" s="246"/>
      <c r="J19" s="93"/>
    </row>
    <row r="20" spans="1:10" x14ac:dyDescent="0.2">
      <c r="A20" s="167" t="s">
        <v>13</v>
      </c>
      <c r="B20" s="278" t="s">
        <v>162</v>
      </c>
      <c r="C20" s="279"/>
      <c r="D20" s="280" t="s">
        <v>162</v>
      </c>
      <c r="E20" s="279"/>
      <c r="F20" s="280" t="s">
        <v>241</v>
      </c>
      <c r="G20" s="279"/>
      <c r="H20" s="240" t="s">
        <v>218</v>
      </c>
      <c r="I20" s="246"/>
      <c r="J20" s="93"/>
    </row>
    <row r="21" spans="1:10" x14ac:dyDescent="0.2">
      <c r="A21" s="167" t="s">
        <v>14</v>
      </c>
      <c r="B21" s="278" t="s">
        <v>242</v>
      </c>
      <c r="C21" s="279"/>
      <c r="D21" s="280" t="s">
        <v>162</v>
      </c>
      <c r="E21" s="279"/>
      <c r="F21" s="280" t="s">
        <v>162</v>
      </c>
      <c r="G21" s="279"/>
      <c r="H21" s="240" t="s">
        <v>218</v>
      </c>
      <c r="I21" s="246"/>
      <c r="J21" s="93"/>
    </row>
    <row r="22" spans="1:10" x14ac:dyDescent="0.2">
      <c r="A22" s="167" t="s">
        <v>15</v>
      </c>
      <c r="B22" s="278" t="s">
        <v>243</v>
      </c>
      <c r="C22" s="279"/>
      <c r="D22" s="280" t="s">
        <v>162</v>
      </c>
      <c r="E22" s="279"/>
      <c r="F22" s="280" t="s">
        <v>162</v>
      </c>
      <c r="G22" s="279"/>
      <c r="H22" s="240" t="s">
        <v>220</v>
      </c>
      <c r="I22" s="246"/>
      <c r="J22" s="93"/>
    </row>
    <row r="23" spans="1:10" x14ac:dyDescent="0.2">
      <c r="A23" s="167" t="s">
        <v>16</v>
      </c>
      <c r="B23" s="278" t="s">
        <v>248</v>
      </c>
      <c r="C23" s="279"/>
      <c r="D23" s="280" t="s">
        <v>162</v>
      </c>
      <c r="E23" s="279"/>
      <c r="F23" s="280" t="s">
        <v>162</v>
      </c>
      <c r="G23" s="279"/>
      <c r="H23" s="240" t="s">
        <v>220</v>
      </c>
      <c r="I23" s="246"/>
      <c r="J23" s="93"/>
    </row>
    <row r="24" spans="1:10" x14ac:dyDescent="0.2">
      <c r="A24" s="167" t="s">
        <v>17</v>
      </c>
      <c r="B24" s="278" t="s">
        <v>162</v>
      </c>
      <c r="C24" s="279"/>
      <c r="D24" s="280" t="s">
        <v>162</v>
      </c>
      <c r="E24" s="279"/>
      <c r="F24" s="280" t="s">
        <v>162</v>
      </c>
      <c r="G24" s="279"/>
      <c r="H24" s="240" t="s">
        <v>220</v>
      </c>
      <c r="I24" s="246"/>
      <c r="J24" s="93"/>
    </row>
    <row r="25" spans="1:10" x14ac:dyDescent="0.2">
      <c r="A25" s="167" t="s">
        <v>18</v>
      </c>
      <c r="B25" s="278" t="s">
        <v>162</v>
      </c>
      <c r="C25" s="279"/>
      <c r="D25" s="280" t="s">
        <v>162</v>
      </c>
      <c r="E25" s="279"/>
      <c r="F25" s="280" t="s">
        <v>162</v>
      </c>
      <c r="G25" s="279"/>
      <c r="H25" s="240" t="s">
        <v>220</v>
      </c>
      <c r="I25" s="246"/>
      <c r="J25" s="93"/>
    </row>
    <row r="26" spans="1:10" x14ac:dyDescent="0.2">
      <c r="A26" s="167" t="s">
        <v>19</v>
      </c>
      <c r="B26" s="278" t="s">
        <v>162</v>
      </c>
      <c r="C26" s="279"/>
      <c r="D26" s="280" t="s">
        <v>251</v>
      </c>
      <c r="E26" s="279"/>
      <c r="F26" s="280" t="s">
        <v>162</v>
      </c>
      <c r="G26" s="279"/>
      <c r="H26" s="240" t="s">
        <v>218</v>
      </c>
      <c r="I26" s="246"/>
      <c r="J26" s="93"/>
    </row>
    <row r="27" spans="1:10" x14ac:dyDescent="0.2">
      <c r="A27" s="167" t="s">
        <v>20</v>
      </c>
      <c r="B27" s="278" t="s">
        <v>162</v>
      </c>
      <c r="C27" s="279"/>
      <c r="D27" s="280" t="s">
        <v>162</v>
      </c>
      <c r="E27" s="279"/>
      <c r="F27" s="280" t="s">
        <v>162</v>
      </c>
      <c r="G27" s="279"/>
      <c r="H27" s="240" t="s">
        <v>220</v>
      </c>
      <c r="I27" s="246"/>
      <c r="J27" s="93"/>
    </row>
    <row r="28" spans="1:10" x14ac:dyDescent="0.2">
      <c r="A28" s="167" t="s">
        <v>21</v>
      </c>
      <c r="B28" s="278" t="s">
        <v>162</v>
      </c>
      <c r="C28" s="279"/>
      <c r="D28" s="280" t="s">
        <v>162</v>
      </c>
      <c r="E28" s="279"/>
      <c r="F28" s="280" t="s">
        <v>162</v>
      </c>
      <c r="G28" s="279"/>
      <c r="H28" s="240" t="s">
        <v>220</v>
      </c>
      <c r="I28" s="246"/>
      <c r="J28" s="93"/>
    </row>
    <row r="29" spans="1:10" x14ac:dyDescent="0.2">
      <c r="A29" s="167" t="s">
        <v>22</v>
      </c>
      <c r="B29" s="278" t="s">
        <v>256</v>
      </c>
      <c r="C29" s="279"/>
      <c r="D29" s="280" t="s">
        <v>162</v>
      </c>
      <c r="E29" s="279"/>
      <c r="F29" s="280" t="s">
        <v>257</v>
      </c>
      <c r="G29" s="279"/>
      <c r="H29" s="240" t="s">
        <v>220</v>
      </c>
      <c r="I29" s="246"/>
      <c r="J29" s="93"/>
    </row>
    <row r="30" spans="1:10" x14ac:dyDescent="0.2">
      <c r="A30" s="167" t="s">
        <v>23</v>
      </c>
      <c r="B30" s="278" t="s">
        <v>260</v>
      </c>
      <c r="C30" s="279"/>
      <c r="D30" s="280" t="s">
        <v>162</v>
      </c>
      <c r="E30" s="279"/>
      <c r="F30" s="280" t="s">
        <v>262</v>
      </c>
      <c r="G30" s="279"/>
      <c r="H30" s="240" t="s">
        <v>220</v>
      </c>
      <c r="I30" s="246"/>
      <c r="J30" s="93"/>
    </row>
    <row r="31" spans="1:10" x14ac:dyDescent="0.2">
      <c r="A31" s="167" t="s">
        <v>24</v>
      </c>
      <c r="B31" s="279" t="s">
        <v>162</v>
      </c>
      <c r="C31" s="284"/>
      <c r="D31" s="270" t="s">
        <v>162</v>
      </c>
      <c r="E31" s="270"/>
      <c r="F31" s="271" t="s">
        <v>162</v>
      </c>
      <c r="G31" s="271"/>
      <c r="H31" s="239" t="s">
        <v>220</v>
      </c>
      <c r="I31" s="246"/>
      <c r="J31" s="93"/>
    </row>
    <row r="32" spans="1:10" x14ac:dyDescent="0.2">
      <c r="A32" s="167" t="s">
        <v>25</v>
      </c>
      <c r="B32" s="279" t="s">
        <v>267</v>
      </c>
      <c r="C32" s="284"/>
      <c r="D32" s="270" t="s">
        <v>162</v>
      </c>
      <c r="E32" s="270"/>
      <c r="F32" s="271" t="s">
        <v>162</v>
      </c>
      <c r="G32" s="271"/>
      <c r="H32" s="239" t="s">
        <v>220</v>
      </c>
      <c r="I32" s="246"/>
      <c r="J32" s="93"/>
    </row>
    <row r="33" spans="1:10" x14ac:dyDescent="0.2">
      <c r="A33" s="167" t="s">
        <v>26</v>
      </c>
      <c r="B33" s="279" t="s">
        <v>271</v>
      </c>
      <c r="C33" s="284"/>
      <c r="D33" s="270" t="s">
        <v>162</v>
      </c>
      <c r="E33" s="270"/>
      <c r="F33" s="271" t="s">
        <v>270</v>
      </c>
      <c r="G33" s="271"/>
      <c r="H33" s="239" t="s">
        <v>220</v>
      </c>
      <c r="I33" s="246"/>
      <c r="J33" s="93"/>
    </row>
    <row r="34" spans="1:10" x14ac:dyDescent="0.2">
      <c r="A34" s="167" t="s">
        <v>27</v>
      </c>
      <c r="B34" s="279" t="s">
        <v>273</v>
      </c>
      <c r="C34" s="284"/>
      <c r="D34" s="270" t="s">
        <v>274</v>
      </c>
      <c r="E34" s="270"/>
      <c r="F34" s="271" t="s">
        <v>162</v>
      </c>
      <c r="G34" s="271"/>
      <c r="H34" s="239" t="s">
        <v>220</v>
      </c>
      <c r="I34" s="246" t="s">
        <v>278</v>
      </c>
      <c r="J34" s="93"/>
    </row>
    <row r="35" spans="1:10" x14ac:dyDescent="0.2">
      <c r="A35" s="167" t="s">
        <v>28</v>
      </c>
      <c r="B35" s="279" t="s">
        <v>279</v>
      </c>
      <c r="C35" s="284"/>
      <c r="D35" s="270" t="s">
        <v>162</v>
      </c>
      <c r="E35" s="270"/>
      <c r="F35" s="271" t="s">
        <v>280</v>
      </c>
      <c r="G35" s="271"/>
      <c r="H35" s="239" t="s">
        <v>220</v>
      </c>
      <c r="I35" s="246" t="s">
        <v>281</v>
      </c>
      <c r="J35" s="93"/>
    </row>
    <row r="36" spans="1:10" x14ac:dyDescent="0.2">
      <c r="A36" s="167" t="s">
        <v>29</v>
      </c>
      <c r="B36" s="279" t="s">
        <v>282</v>
      </c>
      <c r="C36" s="284"/>
      <c r="D36" s="270" t="s">
        <v>162</v>
      </c>
      <c r="E36" s="270"/>
      <c r="F36" s="271" t="s">
        <v>162</v>
      </c>
      <c r="G36" s="271"/>
      <c r="H36" s="239" t="s">
        <v>220</v>
      </c>
      <c r="I36" s="246" t="s">
        <v>281</v>
      </c>
      <c r="J36" s="93"/>
    </row>
    <row r="37" spans="1:10" x14ac:dyDescent="0.2">
      <c r="A37" s="167" t="s">
        <v>190</v>
      </c>
      <c r="B37" s="281" t="s">
        <v>285</v>
      </c>
      <c r="C37" s="279"/>
      <c r="D37" s="274" t="s">
        <v>162</v>
      </c>
      <c r="E37" s="275"/>
      <c r="F37" s="276" t="s">
        <v>286</v>
      </c>
      <c r="G37" s="277"/>
      <c r="H37" s="239" t="s">
        <v>220</v>
      </c>
      <c r="I37" s="246" t="s">
        <v>284</v>
      </c>
      <c r="J37" s="93"/>
    </row>
    <row r="38" spans="1:10" x14ac:dyDescent="0.2">
      <c r="A38" s="167" t="s">
        <v>191</v>
      </c>
      <c r="B38" s="279" t="s">
        <v>287</v>
      </c>
      <c r="C38" s="284"/>
      <c r="D38" s="270" t="s">
        <v>162</v>
      </c>
      <c r="E38" s="270"/>
      <c r="F38" s="271" t="s">
        <v>162</v>
      </c>
      <c r="G38" s="271"/>
      <c r="H38" s="239" t="s">
        <v>220</v>
      </c>
      <c r="I38" s="246" t="s">
        <v>281</v>
      </c>
      <c r="J38" s="93"/>
    </row>
    <row r="39" spans="1:10" ht="13.5" thickBot="1" x14ac:dyDescent="0.25">
      <c r="A39" s="223" t="s">
        <v>207</v>
      </c>
      <c r="B39" s="282" t="s">
        <v>290</v>
      </c>
      <c r="C39" s="283"/>
      <c r="D39" s="268" t="s">
        <v>162</v>
      </c>
      <c r="E39" s="269"/>
      <c r="F39" s="272" t="s">
        <v>289</v>
      </c>
      <c r="G39" s="273"/>
      <c r="H39" s="241" t="s">
        <v>218</v>
      </c>
      <c r="I39" s="246"/>
      <c r="J39" s="93"/>
    </row>
    <row r="40" spans="1:10" x14ac:dyDescent="0.2">
      <c r="A40" s="204"/>
      <c r="B40" s="205"/>
      <c r="C40" s="206"/>
      <c r="D40" s="206"/>
      <c r="E40" s="206"/>
      <c r="F40" s="206"/>
      <c r="G40" s="206"/>
      <c r="H40" s="206"/>
      <c r="I40" s="247"/>
      <c r="J40" s="94"/>
    </row>
    <row r="41" spans="1:10" ht="15" x14ac:dyDescent="0.25">
      <c r="A41" s="207"/>
      <c r="B41" s="214" t="s">
        <v>203</v>
      </c>
      <c r="C41" s="214"/>
      <c r="D41" s="214"/>
      <c r="E41" s="207"/>
      <c r="F41" s="207"/>
      <c r="G41" s="207"/>
      <c r="H41" s="207"/>
    </row>
    <row r="42" spans="1:10" x14ac:dyDescent="0.2">
      <c r="A42" s="207"/>
      <c r="B42" s="208"/>
      <c r="C42" s="207"/>
      <c r="D42" s="207"/>
      <c r="E42" s="209"/>
      <c r="F42" s="207"/>
      <c r="G42" s="207"/>
      <c r="H42" s="207"/>
    </row>
    <row r="43" spans="1:10" x14ac:dyDescent="0.2">
      <c r="A43" s="207"/>
      <c r="B43" s="208"/>
      <c r="C43" s="207"/>
      <c r="D43" s="207"/>
      <c r="E43" s="209"/>
      <c r="F43" s="207"/>
      <c r="G43" s="207"/>
      <c r="H43" s="207"/>
    </row>
    <row r="44" spans="1:10" x14ac:dyDescent="0.2">
      <c r="A44" s="92"/>
      <c r="B44" s="92"/>
      <c r="C44" s="92"/>
      <c r="D44" s="92"/>
      <c r="E44" s="92"/>
      <c r="F44" s="92"/>
      <c r="G44" s="92"/>
      <c r="H44" s="92"/>
    </row>
  </sheetData>
  <mergeCells count="101">
    <mergeCell ref="G5:H5"/>
    <mergeCell ref="B7:B8"/>
    <mergeCell ref="C7:C8"/>
    <mergeCell ref="D7:D8"/>
    <mergeCell ref="E7:E8"/>
    <mergeCell ref="H7:H8"/>
    <mergeCell ref="F7:G8"/>
    <mergeCell ref="B14:C14"/>
    <mergeCell ref="D14:E14"/>
    <mergeCell ref="F15:G15"/>
    <mergeCell ref="F16:G16"/>
    <mergeCell ref="F9:G9"/>
    <mergeCell ref="F10:G10"/>
    <mergeCell ref="F11:G11"/>
    <mergeCell ref="F12:G12"/>
    <mergeCell ref="F13:G13"/>
    <mergeCell ref="A7:A8"/>
    <mergeCell ref="F14:G14"/>
    <mergeCell ref="B9:C9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B39:C39"/>
    <mergeCell ref="B32:C32"/>
    <mergeCell ref="B33:C33"/>
    <mergeCell ref="D15:E15"/>
    <mergeCell ref="D16:E16"/>
    <mergeCell ref="D17:E17"/>
    <mergeCell ref="D18:E18"/>
    <mergeCell ref="B31:C31"/>
    <mergeCell ref="B17:C17"/>
    <mergeCell ref="B18:C18"/>
    <mergeCell ref="B29:C29"/>
    <mergeCell ref="B30:C30"/>
    <mergeCell ref="D24:E24"/>
    <mergeCell ref="D25:E25"/>
    <mergeCell ref="D26:E26"/>
    <mergeCell ref="D27:E27"/>
    <mergeCell ref="B15:C15"/>
    <mergeCell ref="B16:C16"/>
    <mergeCell ref="B34:C34"/>
    <mergeCell ref="B35:C35"/>
    <mergeCell ref="B36:C36"/>
    <mergeCell ref="B38:C38"/>
    <mergeCell ref="D38:E38"/>
    <mergeCell ref="B19:C19"/>
    <mergeCell ref="F17:G17"/>
    <mergeCell ref="F18:G18"/>
    <mergeCell ref="D34:E34"/>
    <mergeCell ref="F33:G33"/>
    <mergeCell ref="F34:G34"/>
    <mergeCell ref="D31:E31"/>
    <mergeCell ref="D32:E32"/>
    <mergeCell ref="D33:E33"/>
    <mergeCell ref="F24:G24"/>
    <mergeCell ref="F25:G25"/>
    <mergeCell ref="F26:G26"/>
    <mergeCell ref="F19:G19"/>
    <mergeCell ref="F20:G20"/>
    <mergeCell ref="F21:G21"/>
    <mergeCell ref="F22:G22"/>
    <mergeCell ref="F23:G23"/>
    <mergeCell ref="F29:G29"/>
    <mergeCell ref="F30:G30"/>
    <mergeCell ref="F27:G27"/>
    <mergeCell ref="F28:G28"/>
    <mergeCell ref="D29:E29"/>
    <mergeCell ref="D30:E30"/>
    <mergeCell ref="D28:E28"/>
    <mergeCell ref="D19:E19"/>
    <mergeCell ref="B20:C20"/>
    <mergeCell ref="B21:C21"/>
    <mergeCell ref="B22:C22"/>
    <mergeCell ref="B23:C23"/>
    <mergeCell ref="D20:E20"/>
    <mergeCell ref="D21:E21"/>
    <mergeCell ref="D22:E22"/>
    <mergeCell ref="D23:E23"/>
    <mergeCell ref="B37:C37"/>
    <mergeCell ref="B24:C24"/>
    <mergeCell ref="B25:C25"/>
    <mergeCell ref="B26:C26"/>
    <mergeCell ref="B27:C27"/>
    <mergeCell ref="B28:C28"/>
    <mergeCell ref="D39:E39"/>
    <mergeCell ref="D35:E35"/>
    <mergeCell ref="D36:E36"/>
    <mergeCell ref="F31:G31"/>
    <mergeCell ref="F32:G32"/>
    <mergeCell ref="F35:G35"/>
    <mergeCell ref="F36:G36"/>
    <mergeCell ref="F38:G38"/>
    <mergeCell ref="F39:G39"/>
    <mergeCell ref="D37:E37"/>
    <mergeCell ref="F37:G37"/>
  </mergeCells>
  <dataValidations xWindow="127" yWindow="498" count="3">
    <dataValidation type="list" allowBlank="1" showInputMessage="1" showErrorMessage="1" sqref="J5">
      <formula1>"2007,2008,2009,2010,2011,2012"</formula1>
    </dataValidation>
    <dataValidation type="list" allowBlank="1" showInputMessage="1" showErrorMessage="1" sqref="G5:H5">
      <formula1>"Januar,Februar,März,April,Mai,Juni,Juli,August,September,Oktober,November,Dezember"</formula1>
    </dataValidation>
    <dataValidation allowBlank="1" showInputMessage="1" showErrorMessage="1" prompt="Zeitraum von 00 - 24 UTC. Nebeltreiben wird mit 2/3 der Zeit berechnet." sqref="B9:B19 B31:B39"/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Mittelhilfstabelle</vt:lpstr>
      <vt:lpstr>Kurztabelle</vt:lpstr>
      <vt:lpstr>Sichtst.</vt:lpstr>
      <vt:lpstr>Monatsdiagramm</vt:lpstr>
      <vt:lpstr>Daten für Diagr.</vt:lpstr>
      <vt:lpstr>Erdbodentem.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2013-10-12T19:56:58Z</cp:lastPrinted>
  <dcterms:created xsi:type="dcterms:W3CDTF">2000-04-14T20:13:32Z</dcterms:created>
  <dcterms:modified xsi:type="dcterms:W3CDTF">2014-02-02T10:23:52Z</dcterms:modified>
</cp:coreProperties>
</file>