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1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tem.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M27" i="1" l="1"/>
  <c r="AA7" i="2" l="1"/>
  <c r="H44" i="2" l="1"/>
  <c r="J57" i="1" l="1"/>
  <c r="N36" i="4" l="1"/>
  <c r="O36" i="4" s="1"/>
  <c r="P36" i="4" l="1"/>
  <c r="Q36" i="4"/>
  <c r="R36" i="4" l="1"/>
  <c r="G33" i="7"/>
  <c r="I57" i="1" l="1"/>
  <c r="AI9" i="2" l="1"/>
  <c r="AI8" i="2"/>
  <c r="AH8" i="2"/>
  <c r="AI7" i="2"/>
  <c r="AG7" i="2"/>
  <c r="AF7" i="2"/>
  <c r="O51" i="2" l="1"/>
  <c r="B44" i="2"/>
  <c r="C27" i="1" l="1"/>
  <c r="H33" i="7" l="1"/>
  <c r="C33" i="7"/>
  <c r="D33" i="7"/>
  <c r="B33" i="7"/>
  <c r="C6" i="8" l="1"/>
  <c r="C8" i="8"/>
  <c r="D27" i="1" l="1"/>
  <c r="C7" i="8" l="1"/>
  <c r="I33" i="7" l="1"/>
  <c r="N44" i="2" l="1"/>
  <c r="M44" i="2"/>
  <c r="G44" i="2"/>
  <c r="C44" i="2"/>
  <c r="D44" i="2"/>
  <c r="E44" i="2"/>
  <c r="V42" i="2"/>
  <c r="N42" i="2"/>
  <c r="M42" i="2"/>
  <c r="H42" i="2"/>
  <c r="G42" i="2"/>
  <c r="C42" i="2"/>
  <c r="D42" i="2"/>
  <c r="E42" i="2"/>
  <c r="B42" i="2"/>
  <c r="S41" i="2"/>
  <c r="T41" i="2"/>
  <c r="U41" i="2"/>
  <c r="R41" i="2"/>
  <c r="L41" i="2"/>
  <c r="I41" i="2"/>
  <c r="C41" i="2"/>
  <c r="D41" i="2"/>
  <c r="E41" i="2"/>
  <c r="B41" i="2"/>
  <c r="B27" i="1" l="1"/>
  <c r="P29" i="2" l="1"/>
  <c r="P44" i="2" l="1"/>
  <c r="P17" i="2"/>
  <c r="P42" i="2"/>
  <c r="B57" i="1"/>
  <c r="C57" i="1" l="1"/>
  <c r="E57" i="1" l="1"/>
  <c r="F27" i="1" l="1"/>
  <c r="L57" i="1" l="1"/>
  <c r="F57" i="1"/>
  <c r="B40" i="4" l="1"/>
  <c r="D40" i="4" l="1"/>
  <c r="O44" i="2" l="1"/>
  <c r="D48" i="2"/>
  <c r="O42" i="2"/>
  <c r="K27" i="1" l="1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L28" i="2"/>
  <c r="L29" i="2" s="1"/>
  <c r="I28" i="2"/>
  <c r="C28" i="2"/>
  <c r="D28" i="2"/>
  <c r="E28" i="2"/>
  <c r="B28" i="2"/>
  <c r="V17" i="2" l="1"/>
  <c r="V44" i="2" s="1"/>
  <c r="N17" i="2"/>
  <c r="O17" i="2"/>
  <c r="M17" i="2"/>
  <c r="C17" i="2"/>
  <c r="D17" i="2"/>
  <c r="E17" i="2"/>
  <c r="G17" i="2"/>
  <c r="H17" i="2"/>
  <c r="B17" i="2"/>
  <c r="S16" i="2"/>
  <c r="T16" i="2"/>
  <c r="U16" i="2"/>
  <c r="R16" i="2"/>
  <c r="L16" i="2"/>
  <c r="L17" i="2" s="1"/>
  <c r="I16" i="2"/>
  <c r="C16" i="2"/>
  <c r="D16" i="2"/>
  <c r="E16" i="2"/>
  <c r="B16" i="2"/>
  <c r="B43" i="2" s="1"/>
  <c r="D57" i="1" l="1"/>
  <c r="AC17" i="2" l="1"/>
  <c r="AE24" i="2"/>
  <c r="E40" i="4" l="1"/>
  <c r="F40" i="4"/>
  <c r="G40" i="4"/>
  <c r="E43" i="4" s="1"/>
  <c r="H40" i="4"/>
  <c r="K57" i="1" l="1"/>
  <c r="E43" i="2" l="1"/>
  <c r="L27" i="1" l="1"/>
  <c r="E27" i="1" l="1"/>
  <c r="D10" i="8" l="1"/>
  <c r="D9" i="8"/>
  <c r="D7" i="8"/>
  <c r="E7" i="8" s="1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J27" i="1"/>
  <c r="I27" i="1"/>
  <c r="M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I48" i="2" l="1"/>
  <c r="V47" i="2"/>
  <c r="O54" i="2"/>
  <c r="I49" i="2"/>
  <c r="I53" i="2"/>
  <c r="V49" i="2"/>
  <c r="V48" i="2"/>
  <c r="O48" i="2"/>
  <c r="O47" i="2"/>
  <c r="O50" i="2"/>
  <c r="L43" i="2"/>
  <c r="C10" i="8" s="1"/>
  <c r="E10" i="8" s="1"/>
  <c r="P9" i="4"/>
  <c r="Q9" i="4"/>
  <c r="S43" i="2"/>
  <c r="O53" i="2"/>
  <c r="O49" i="2"/>
  <c r="V53" i="2"/>
  <c r="I50" i="2"/>
  <c r="U43" i="2"/>
  <c r="P43" i="2"/>
  <c r="C43" i="2"/>
  <c r="V51" i="2"/>
  <c r="T43" i="2"/>
  <c r="R43" i="2"/>
  <c r="H43" i="2"/>
  <c r="D43" i="2"/>
  <c r="V52" i="2"/>
  <c r="I43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C49" i="2" l="1"/>
  <c r="C9" i="8"/>
  <c r="E9" i="8" s="1"/>
  <c r="R9" i="4"/>
  <c r="C50" i="2"/>
  <c r="C52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3" i="4" l="1"/>
  <c r="C10" i="4"/>
  <c r="C12" i="4"/>
  <c r="C16" i="4"/>
  <c r="C22" i="4"/>
  <c r="C40" i="4" l="1"/>
  <c r="E42" i="4" s="1"/>
</calcChain>
</file>

<file path=xl/sharedStrings.xml><?xml version="1.0" encoding="utf-8"?>
<sst xmlns="http://schemas.openxmlformats.org/spreadsheetml/2006/main" count="876" uniqueCount="262">
  <si>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</si>
  <si>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</si>
  <si>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</si>
  <si>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</si>
  <si>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</si>
  <si>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</si>
  <si>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</si>
  <si>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</si>
  <si>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</si>
  <si>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</si>
  <si>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</si>
  <si>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</si>
  <si>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</si>
  <si>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</si>
  <si>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</si>
  <si>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</si>
  <si>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</si>
  <si>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</si>
  <si>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</si>
  <si>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</si>
  <si>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</si>
  <si>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</si>
  <si>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</si>
  <si>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</si>
  <si>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</si>
  <si>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</si>
  <si>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</si>
  <si>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</si>
  <si>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</si>
  <si>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</si>
  <si>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</si>
  <si>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</si>
  <si>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</si>
  <si>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</si>
  <si>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</si>
  <si>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</si>
  <si>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</si>
  <si>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</si>
  <si>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</si>
  <si>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</si>
  <si>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</si>
  <si>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</si>
  <si>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</si>
  <si>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</si>
  <si>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</si>
  <si>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</si>
  <si>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</si>
  <si>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</si>
  <si>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</si>
  <si>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</si>
  <si>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</si>
  <si>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</si>
  <si>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</si>
  <si>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</si>
  <si>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</si>
  <si>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</si>
  <si>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</si>
  <si>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</si>
  <si>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</si>
  <si>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</si>
  <si>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</si>
  <si>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</si>
  <si>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</si>
  <si>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</si>
  <si>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</si>
  <si>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</si>
  <si>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</si>
  <si>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</si>
  <si>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</si>
  <si>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</si>
  <si>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</si>
  <si>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</si>
  <si>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</si>
  <si>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</si>
  <si>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</si>
  <si>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</si>
  <si>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</si>
  <si>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</si>
  <si>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</si>
  <si>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</si>
  <si>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</si>
  <si>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</si>
  <si>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</si>
  <si>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</si>
  <si>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</si>
  <si>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</si>
  <si>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</si>
  <si>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</si>
  <si>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</si>
  <si>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</si>
  <si>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</si>
  <si>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</si>
  <si>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</si>
  <si>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</si>
  <si>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</si>
  <si>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</si>
  <si>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</si>
  <si>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</si>
  <si>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</si>
  <si>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</si>
  <si>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</si>
  <si>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</si>
  <si>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</si>
  <si>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</si>
  <si>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</si>
  <si>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</si>
  <si>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</si>
  <si>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</si>
  <si>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</si>
  <si>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</si>
  <si>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</si>
  <si>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</si>
  <si>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</si>
  <si>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</si>
  <si>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</si>
  <si>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</si>
  <si>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</si>
  <si>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</si>
  <si>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</si>
  <si>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</si>
  <si>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</si>
  <si>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</si>
  <si>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</si>
  <si>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</si>
  <si>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</si>
  <si>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</si>
  <si>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</si>
  <si>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</si>
  <si>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</si>
  <si>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</si>
  <si>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</si>
  <si>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</si>
  <si>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</si>
  <si>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</si>
  <si>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</si>
  <si>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</si>
  <si>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</si>
  <si>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</si>
  <si>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</si>
  <si>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</si>
  <si>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</si>
  <si>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</si>
  <si>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</si>
  <si>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</si>
  <si>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</si>
  <si>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</si>
  <si>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</si>
  <si>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</si>
  <si>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</si>
  <si>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</si>
  <si>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</si>
  <si>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</si>
  <si>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</si>
  <si>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</si>
  <si>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</si>
  <si>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</si>
  <si>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</si>
  <si>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</si>
  <si>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</si>
  <si>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</si>
  <si>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</si>
  <si>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</si>
  <si>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</si>
  <si>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</si>
  <si>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</si>
  <si>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</si>
  <si>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</si>
  <si>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</si>
  <si>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</si>
  <si>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</si>
  <si>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</si>
  <si>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</si>
  <si>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</si>
  <si>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</si>
  <si>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</si>
  <si>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</si>
  <si>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</si>
  <si>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</si>
  <si>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</si>
  <si>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</si>
  <si>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</si>
  <si>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</si>
  <si>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</si>
  <si>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</si>
  <si>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</si>
  <si>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</si>
  <si>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</si>
  <si>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</si>
  <si>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</si>
  <si>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</si>
  <si>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</si>
  <si>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</si>
  <si>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</si>
  <si>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Erdbodentemperatur</t>
  </si>
  <si>
    <t>7 Uhr</t>
  </si>
  <si>
    <t>XXX,</t>
  </si>
  <si>
    <t>Temperatur - 10 cm/Temperatur - 20 cm/Temperatur -50 cm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</si>
  <si>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</si>
  <si>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</si>
  <si>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</si>
  <si>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</si>
  <si>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</si>
  <si>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>Dies gilt rückwirkend auf November 2012.</t>
  </si>
  <si>
    <t>19 Uhr</t>
  </si>
  <si>
    <t>Eindringtiefe</t>
  </si>
  <si>
    <t xml:space="preserve">XXX </t>
  </si>
  <si>
    <t>RR &gt;=20,0 mm</t>
  </si>
  <si>
    <t>(211 m ü. NHN)</t>
  </si>
  <si>
    <t>*Die Wetterstation kann, durch geographische Hindernisse, nicht die maximal mögliche Sonnenscheindauer aufzeichnen. Es gilt ein Übergangsprozentsatz von: Dez 30 %; Okt/Nov &amp; Jan/Feb 40 %; Mär &amp; Sep 65 %; Apr 80 %; Mai - August 90 %.</t>
  </si>
  <si>
    <t>2015</t>
  </si>
  <si>
    <t>29.</t>
  </si>
  <si>
    <t>30.</t>
  </si>
  <si>
    <t xml:space="preserve">10 °C - </t>
  </si>
  <si>
    <t>12 Uh</t>
  </si>
  <si>
    <t>13 Uhr</t>
  </si>
  <si>
    <t>8Uhr</t>
  </si>
  <si>
    <t>.</t>
  </si>
  <si>
    <t>Juli</t>
  </si>
  <si>
    <t>31.</t>
  </si>
  <si>
    <t>Juli 2015</t>
  </si>
  <si>
    <t>Leicht schwül.</t>
  </si>
  <si>
    <t>Mäßig schwül.</t>
  </si>
  <si>
    <t>Stark schwül.</t>
  </si>
  <si>
    <t>Sa</t>
  </si>
  <si>
    <t>(H Annelie)</t>
  </si>
  <si>
    <t>R</t>
  </si>
  <si>
    <t>Gegen 05:10 Uhr leichtes Gewitter mit Regen (WW 95). Von 02:10 Uhr - 02:59 Uhr; Gegen 03:40 Uhr mäßiger Regenschaer (WW 81). Von 01:30 Uhr - 03:29 Uhr Wetterleuchten (WW 13).</t>
  </si>
  <si>
    <t xml:space="preserve">Gegen 03:30 Uhr Gewitter ohne Niederschlag (WW 17). </t>
  </si>
  <si>
    <t>Wz</t>
  </si>
  <si>
    <t>T Thomson</t>
  </si>
  <si>
    <t>H Bigi</t>
  </si>
  <si>
    <t>SWa</t>
  </si>
  <si>
    <t>R;G</t>
  </si>
  <si>
    <t>Von 22:20 Uhr - 22:24 Uhr leichtes Gewitter mit Graupel (WW 96). Von 22:05 Uhr - 22:19 Uhr; 22:25 Uhr - 22:39 Uhr leichtes Gewitter mit Regen (WW 95). 21:53 Uhr Ferngewitter (WW 17). Von 21:10 Uhr - 21:52 Uhr; 21:54 Uhr - 22:04 Uhr; 22:40 Uhr - 22:59 Uhr; 23:50 Uhr - 23:59 Uhr starke Wetterleuchten (WW 13).</t>
  </si>
  <si>
    <t>Von 00:20 Uhr - 00:39 Uhr leichtes Gewitter mit Regen (WW 95). Von 00:40 Uhr - 00:59 Uhr; 08:10 Uhr - 08:29 Uhr mäßiger Regenschauer (WW 81). Von 08:30 Uhr - 08:49 Uhr leichter Regenschauer (WW 80). Von 00:00 Uhr - 00:19 Uhr; 00:40 Uhr - 00:59 Uhr starke Wetterleuchten (WW 13). Mäßig schwül.</t>
  </si>
  <si>
    <t>TrM</t>
  </si>
  <si>
    <t>Von 09:00 Uhr - 09:19 Uhr mäßiger Regenschauer (WW 81). Gegen 06:40 Uhr; Von 09:20 Uhr - 09:39 Uhr; Gegen 19:40 Uhr leichter Regenschauer (WW 80).</t>
  </si>
  <si>
    <t>Wa</t>
  </si>
  <si>
    <t>H Clara</t>
  </si>
  <si>
    <t>T Ullrich</t>
  </si>
  <si>
    <t>Von 21:10 Uhr - 21:19 Uhr mäßiger Regen (WW 63). Gegen 17:30 Uhr; 19:00 Uhr; Von 20:40 Uhr - 20:59 Uhr; 21:30 Uhr - 23:39 Uhr leichter Regen (WW 61).</t>
  </si>
  <si>
    <t>Gegen 20:00 Uhr leichter Regen (WW 61).</t>
  </si>
  <si>
    <t>H Dietlinde</t>
  </si>
  <si>
    <t>Von 21:10 Uhr - 21:49 Uhr mäßiger Regenschauer (WW 81). Von 21:00 Uhr - 21:09 Uhr; 21:50 Uhr - 21:59 Uhr leichter Regenschauer (WW 80). Von 06:50 Uhr - 07:49 Uhr mäßiger Regen (WW 63). Gegen 03:30 Uhr; Von 05:10 Uhr - 06:49 Uhr; Gegen 08:50 Uhr leichter Regen (WW 61). Mäßig schwül.</t>
  </si>
  <si>
    <t>Gegen 06:00 Uhr mäßiger Regenschauer (WW 81). Gegen 03:50 Uhr leichter Regenschauer (WW 80).</t>
  </si>
  <si>
    <t>Von 01:40 Uhr - 02:09 Uhr mäßiger Regen (WW 63). Von 02:10 Uhr - 02:19 Uhr leichter Regen (WW 61). Leicht schwül.</t>
  </si>
  <si>
    <t>SWz</t>
  </si>
  <si>
    <t>T Xaver</t>
  </si>
  <si>
    <t>In der Nacht zum 18.07. Tmin. = 21,2 °C. Von 17:10 Uhr - 17:19 Uhr leichter Regen (WW 61). 15:55 Uhr Regentropfen (WW 61). Von 15:37 Uhr - 17:29 Uhr Ferngewitter (WW 17).</t>
  </si>
  <si>
    <t>Von 18:10 Uhr - 18:29 Uhr leichtes Gewitter mit Regen (WW 95). Von 19:00 Uhr - 19:09 Uhr mäßiger Regenschauer (WW 81). Von 18:30 Uhr - 18:40 Uhr; 18:50 Uhr - 18:59 Uhr; 19:10 Uhr - 19:19 Uhr; 23:50 Uhr - 23:59 Uhr leichter Regenschauer (WW 80). Von 18:00 Uhr - 18:09 Uhr Ferngewitter (WW 17).</t>
  </si>
  <si>
    <t>T Yakari</t>
  </si>
  <si>
    <t>Von 00:00 Uhr - 00:09 Uhr leichter Regenschauer (WW 80). Mäßig schwül.</t>
  </si>
  <si>
    <t>Von 03:40 Uhr - 03:59 Uhr leichter Regen (WW 61).</t>
  </si>
  <si>
    <t>Von 21:35 Uhr - 22:29 Uhr leichtes Gewitter mit Regen (WW 95). Von 21:15 Uhr - 21:29 Uhr; 22:30 Uhr - 23:09 Uhr leichter Regenschauer (WW 80). Von 20:50 Uhr - 21:34 Uhr; 22:30 Uhr - 22:39 Uhr Ferngewitter (WW 17). Von 20:30 Uhr - 20:49 Uhr; 22:40 Uhr - 22:59 Uhr Wetterleuchten (WW 13).</t>
  </si>
  <si>
    <t>T Zeljko</t>
  </si>
  <si>
    <t>Von 00:00 Uhr - 00:39 Uhr leichter Regenschauer (WW 80). Mäßig schwül.</t>
  </si>
  <si>
    <t>Von 04:50 Uhr - 05:19 Uhr; 13:30 Uhr - 13:49 Uhr leichtes Gewitter mit Regen (WW 95). Mäßig schwül.</t>
  </si>
  <si>
    <t>T Andreas</t>
  </si>
  <si>
    <t>Von 14:04 Uhr - 14:29 Uhr mäßiges Gewitter mit Regen (WW 95). Gegen 17:30 Uhr; 18:40 Uhr leichtes Gewitter mit Regen (WW 95). Von 14:30 Uhr - 14:59 Uhr; 15:40 Uhr - 15:59 Uhr; Gegen 16:30 Uhr leichter Regenschauer (WW 80). Von 14:00 Uhr - 14:03 Uhr Gewitter ohne Niederschlag (WW 17). Leicht schwül.</t>
  </si>
  <si>
    <t>Gegen 08:30 Uhr leichter Regenschauer (WW 80).</t>
  </si>
  <si>
    <t>Gegen 14:30 Uhr Regentropfen (WW 60).</t>
  </si>
  <si>
    <t>H Finchen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</si>
</sst>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2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mbria"/>
      <family val="1"/>
      <scheme val="major"/>
    </font>
    <font>
      <sz val="11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8" fillId="5" borderId="0" xfId="0" applyFont="1" applyFill="1"/>
    <xf numFmtId="0" fontId="15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9" fillId="2" borderId="37" xfId="0" applyFont="1" applyFill="1" applyBorder="1"/>
    <xf numFmtId="0" fontId="9" fillId="2" borderId="2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/>
    <xf numFmtId="0" fontId="26" fillId="4" borderId="45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 vertical="center"/>
    </xf>
    <xf numFmtId="0" fontId="15" fillId="0" borderId="46" xfId="0" applyFont="1" applyBorder="1" applyAlignment="1" applyProtection="1">
      <alignment horizontal="center" vertical="center"/>
      <protection locked="0"/>
    </xf>
    <xf numFmtId="49" fontId="8" fillId="3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/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26" fillId="2" borderId="3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/>
    </xf>
    <xf numFmtId="49" fontId="8" fillId="3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/>
    </xf>
    <xf numFmtId="164" fontId="9" fillId="6" borderId="2" xfId="0" applyNumberFormat="1" applyFont="1" applyFill="1" applyBorder="1" applyAlignment="1" applyProtection="1">
      <alignment horizontal="center"/>
      <protection hidden="1"/>
    </xf>
    <xf numFmtId="164" fontId="15" fillId="0" borderId="26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/>
    <xf numFmtId="0" fontId="9" fillId="2" borderId="50" xfId="0" applyFont="1" applyFill="1" applyBorder="1"/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53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164" fontId="9" fillId="6" borderId="2" xfId="0" applyNumberFormat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 hidden="1"/>
    </xf>
    <xf numFmtId="0" fontId="9" fillId="6" borderId="2" xfId="0" applyFont="1" applyFill="1" applyBorder="1" applyAlignment="1" applyProtection="1">
      <alignment horizontal="center"/>
      <protection hidden="1"/>
    </xf>
    <xf numFmtId="1" fontId="9" fillId="6" borderId="2" xfId="0" applyNumberFormat="1" applyFont="1" applyFill="1" applyBorder="1" applyAlignment="1" applyProtection="1">
      <alignment horizontal="center"/>
      <protection locked="0"/>
    </xf>
    <xf numFmtId="1" fontId="9" fillId="6" borderId="2" xfId="0" applyNumberFormat="1" applyFont="1" applyFill="1" applyBorder="1" applyAlignment="1" applyProtection="1">
      <alignment horizontal="center"/>
      <protection hidden="1"/>
    </xf>
    <xf numFmtId="0" fontId="9" fillId="6" borderId="2" xfId="0" applyNumberFormat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164" fontId="9" fillId="6" borderId="3" xfId="0" applyNumberFormat="1" applyFont="1" applyFill="1" applyBorder="1" applyAlignment="1" applyProtection="1">
      <alignment horizontal="center"/>
      <protection hidden="1"/>
    </xf>
    <xf numFmtId="0" fontId="9" fillId="6" borderId="3" xfId="0" applyNumberFormat="1" applyFont="1" applyFill="1" applyBorder="1" applyAlignment="1" applyProtection="1">
      <alignment horizontal="center"/>
      <protection locked="0"/>
    </xf>
    <xf numFmtId="1" fontId="9" fillId="6" borderId="3" xfId="0" applyNumberFormat="1" applyFont="1" applyFill="1" applyBorder="1" applyAlignment="1" applyProtection="1">
      <alignment horizontal="center"/>
      <protection locked="0"/>
    </xf>
    <xf numFmtId="1" fontId="9" fillId="6" borderId="3" xfId="0" applyNumberFormat="1" applyFont="1" applyFill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/>
    <xf numFmtId="0" fontId="15" fillId="0" borderId="0" xfId="0" applyFont="1" applyFill="1" applyAlignment="1">
      <alignment horizontal="center"/>
    </xf>
    <xf numFmtId="164" fontId="9" fillId="6" borderId="37" xfId="0" applyNumberFormat="1" applyFont="1" applyFill="1" applyBorder="1" applyAlignment="1" applyProtection="1">
      <alignment horizontal="center"/>
      <protection hidden="1"/>
    </xf>
    <xf numFmtId="164" fontId="30" fillId="6" borderId="2" xfId="0" applyNumberFormat="1" applyFont="1" applyFill="1" applyBorder="1" applyAlignment="1" applyProtection="1">
      <alignment horizontal="center"/>
      <protection hidden="1"/>
    </xf>
    <xf numFmtId="164" fontId="31" fillId="6" borderId="2" xfId="0" applyNumberFormat="1" applyFont="1" applyFill="1" applyBorder="1" applyAlignment="1" applyProtection="1">
      <alignment horizontal="center"/>
      <protection hidden="1"/>
    </xf>
    <xf numFmtId="0" fontId="15" fillId="7" borderId="0" xfId="0" applyFont="1" applyFill="1" applyAlignment="1">
      <alignment horizontal="left"/>
    </xf>
    <xf numFmtId="0" fontId="15" fillId="7" borderId="0" xfId="0" applyFont="1" applyFill="1"/>
    <xf numFmtId="0" fontId="31" fillId="6" borderId="2" xfId="0" applyFont="1" applyFill="1" applyBorder="1" applyAlignment="1" applyProtection="1">
      <alignment horizontal="center"/>
      <protection hidden="1"/>
    </xf>
    <xf numFmtId="1" fontId="31" fillId="0" borderId="22" xfId="0" applyNumberFormat="1" applyFont="1" applyFill="1" applyBorder="1" applyAlignment="1" applyProtection="1">
      <alignment horizontal="center"/>
      <protection locked="0"/>
    </xf>
    <xf numFmtId="1" fontId="31" fillId="0" borderId="2" xfId="0" applyNumberFormat="1" applyFont="1" applyFill="1" applyBorder="1" applyAlignment="1" applyProtection="1">
      <alignment horizontal="center"/>
      <protection hidden="1"/>
    </xf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164" fontId="30" fillId="0" borderId="2" xfId="0" applyNumberFormat="1" applyFont="1" applyFill="1" applyBorder="1" applyAlignment="1" applyProtection="1">
      <alignment horizontal="center"/>
      <protection hidden="1"/>
    </xf>
    <xf numFmtId="1" fontId="30" fillId="0" borderId="2" xfId="0" applyNumberFormat="1" applyFont="1" applyFill="1" applyBorder="1" applyAlignment="1" applyProtection="1">
      <alignment horizontal="center"/>
      <protection hidden="1"/>
    </xf>
    <xf numFmtId="0" fontId="10" fillId="8" borderId="24" xfId="0" applyFont="1" applyFill="1" applyBorder="1"/>
    <xf numFmtId="164" fontId="10" fillId="8" borderId="25" xfId="0" applyNumberFormat="1" applyFont="1" applyFill="1" applyBorder="1" applyAlignment="1">
      <alignment horizontal="center"/>
    </xf>
    <xf numFmtId="164" fontId="16" fillId="8" borderId="25" xfId="0" applyNumberFormat="1" applyFont="1" applyFill="1" applyBorder="1" applyAlignment="1">
      <alignment horizontal="center"/>
    </xf>
    <xf numFmtId="164" fontId="10" fillId="8" borderId="26" xfId="0" applyNumberFormat="1" applyFont="1" applyFill="1" applyBorder="1" applyAlignment="1">
      <alignment horizontal="right"/>
    </xf>
    <xf numFmtId="0" fontId="16" fillId="8" borderId="27" xfId="0" applyFont="1" applyFill="1" applyBorder="1"/>
    <xf numFmtId="164" fontId="31" fillId="0" borderId="2" xfId="0" applyNumberFormat="1" applyFont="1" applyFill="1" applyBorder="1" applyAlignment="1" applyProtection="1">
      <alignment horizontal="center"/>
      <protection hidden="1"/>
    </xf>
    <xf numFmtId="0" fontId="30" fillId="0" borderId="2" xfId="0" applyFont="1" applyFill="1" applyBorder="1" applyAlignment="1" applyProtection="1">
      <alignment horizontal="center"/>
      <protection hidden="1"/>
    </xf>
    <xf numFmtId="0" fontId="31" fillId="0" borderId="2" xfId="0" applyFont="1" applyFill="1" applyBorder="1" applyAlignment="1" applyProtection="1">
      <alignment horizontal="center"/>
      <protection hidden="1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8" fillId="3" borderId="27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8" fillId="3" borderId="44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</xf>
    <xf numFmtId="49" fontId="8" fillId="3" borderId="2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4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</xf>
    <xf numFmtId="49" fontId="8" fillId="3" borderId="27" xfId="0" applyNumberFormat="1" applyFont="1" applyFill="1" applyBorder="1" applyAlignment="1" applyProtection="1">
      <alignment horizontal="center" vertical="center"/>
    </xf>
    <xf numFmtId="49" fontId="8" fillId="3" borderId="48" xfId="0" applyNumberFormat="1" applyFont="1" applyFill="1" applyBorder="1" applyAlignment="1" applyProtection="1">
      <alignment horizontal="center" vertical="center"/>
      <protection locked="0"/>
    </xf>
    <xf numFmtId="49" fontId="8" fillId="3" borderId="47" xfId="0" applyNumberFormat="1" applyFont="1" applyFill="1" applyBorder="1" applyAlignment="1" applyProtection="1">
      <alignment horizontal="center" vertical="center"/>
      <protection locked="0"/>
    </xf>
    <xf numFmtId="49" fontId="8" fillId="3" borderId="48" xfId="0" applyNumberFormat="1" applyFont="1" applyFill="1" applyBorder="1" applyAlignment="1" applyProtection="1">
      <alignment horizontal="center" vertical="center"/>
    </xf>
    <xf numFmtId="49" fontId="8" fillId="3" borderId="47" xfId="0" applyNumberFormat="1" applyFont="1" applyFill="1" applyBorder="1" applyAlignment="1" applyProtection="1">
      <alignment horizontal="center" vertical="center"/>
    </xf>
    <xf numFmtId="49" fontId="8" fillId="3" borderId="52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47" xfId="0" quotePrefix="1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0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0000FF"/>
      <color rgb="FFFF0066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4">
                  <c:v>4</c:v>
                </c:pt>
                <c:pt idx="6">
                  <c:v>13</c:v>
                </c:pt>
                <c:pt idx="7">
                  <c:v>1.1000000000000001</c:v>
                </c:pt>
                <c:pt idx="8">
                  <c:v>2</c:v>
                </c:pt>
                <c:pt idx="11">
                  <c:v>1.8</c:v>
                </c:pt>
                <c:pt idx="12">
                  <c:v>1.4</c:v>
                </c:pt>
                <c:pt idx="13">
                  <c:v>5.6</c:v>
                </c:pt>
                <c:pt idx="14">
                  <c:v>0.7</c:v>
                </c:pt>
                <c:pt idx="17">
                  <c:v>0.3</c:v>
                </c:pt>
                <c:pt idx="18">
                  <c:v>11.5</c:v>
                </c:pt>
                <c:pt idx="19">
                  <c:v>0.6</c:v>
                </c:pt>
                <c:pt idx="21">
                  <c:v>14.1</c:v>
                </c:pt>
                <c:pt idx="23">
                  <c:v>1</c:v>
                </c:pt>
                <c:pt idx="24">
                  <c:v>5.2</c:v>
                </c:pt>
                <c:pt idx="25">
                  <c:v>0.1</c:v>
                </c:pt>
                <c:pt idx="26">
                  <c:v>6.2</c:v>
                </c:pt>
                <c:pt idx="2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3777408"/>
        <c:axId val="83778944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1216"/>
        <c:axId val="83802752"/>
      </c:lineChart>
      <c:dateAx>
        <c:axId val="837774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778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778944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777408"/>
        <c:crosses val="autoZero"/>
        <c:crossBetween val="between"/>
      </c:valAx>
      <c:catAx>
        <c:axId val="8380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3802752"/>
        <c:crosses val="autoZero"/>
        <c:auto val="1"/>
        <c:lblAlgn val="ctr"/>
        <c:lblOffset val="100"/>
        <c:noMultiLvlLbl val="0"/>
      </c:catAx>
      <c:valAx>
        <c:axId val="83802752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801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28.6</c:v>
                </c:pt>
                <c:pt idx="1">
                  <c:v>31</c:v>
                </c:pt>
                <c:pt idx="2">
                  <c:v>33.299999999999997</c:v>
                </c:pt>
                <c:pt idx="3">
                  <c:v>35.299999999999997</c:v>
                </c:pt>
                <c:pt idx="4">
                  <c:v>35.700000000000003</c:v>
                </c:pt>
                <c:pt idx="5">
                  <c:v>25.6</c:v>
                </c:pt>
                <c:pt idx="6">
                  <c:v>33.200000000000003</c:v>
                </c:pt>
                <c:pt idx="7">
                  <c:v>23</c:v>
                </c:pt>
                <c:pt idx="8">
                  <c:v>18.8</c:v>
                </c:pt>
                <c:pt idx="9">
                  <c:v>19.100000000000001</c:v>
                </c:pt>
                <c:pt idx="10">
                  <c:v>24.5</c:v>
                </c:pt>
                <c:pt idx="11">
                  <c:v>28</c:v>
                </c:pt>
                <c:pt idx="12">
                  <c:v>20.6</c:v>
                </c:pt>
                <c:pt idx="13">
                  <c:v>23.4</c:v>
                </c:pt>
                <c:pt idx="14">
                  <c:v>23.9</c:v>
                </c:pt>
                <c:pt idx="15">
                  <c:v>27.9</c:v>
                </c:pt>
                <c:pt idx="16">
                  <c:v>34.200000000000003</c:v>
                </c:pt>
                <c:pt idx="17">
                  <c:v>32.200000000000003</c:v>
                </c:pt>
                <c:pt idx="18">
                  <c:v>31.1</c:v>
                </c:pt>
                <c:pt idx="19">
                  <c:v>25.9</c:v>
                </c:pt>
                <c:pt idx="20">
                  <c:v>31.4</c:v>
                </c:pt>
                <c:pt idx="21">
                  <c:v>35</c:v>
                </c:pt>
                <c:pt idx="22">
                  <c:v>25.9</c:v>
                </c:pt>
                <c:pt idx="23">
                  <c:v>28.8</c:v>
                </c:pt>
                <c:pt idx="24">
                  <c:v>27.7</c:v>
                </c:pt>
                <c:pt idx="25">
                  <c:v>21.8</c:v>
                </c:pt>
                <c:pt idx="26">
                  <c:v>22.4</c:v>
                </c:pt>
                <c:pt idx="27">
                  <c:v>21.6</c:v>
                </c:pt>
                <c:pt idx="28">
                  <c:v>20.7</c:v>
                </c:pt>
                <c:pt idx="29">
                  <c:v>21.5</c:v>
                </c:pt>
                <c:pt idx="30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21.2</c:v>
                </c:pt>
                <c:pt idx="1">
                  <c:v>23.3</c:v>
                </c:pt>
                <c:pt idx="2">
                  <c:v>25.6</c:v>
                </c:pt>
                <c:pt idx="3">
                  <c:v>27.8</c:v>
                </c:pt>
                <c:pt idx="4">
                  <c:v>27.9</c:v>
                </c:pt>
                <c:pt idx="5">
                  <c:v>21.3</c:v>
                </c:pt>
                <c:pt idx="6">
                  <c:v>24.4</c:v>
                </c:pt>
                <c:pt idx="7">
                  <c:v>19.8</c:v>
                </c:pt>
                <c:pt idx="8">
                  <c:v>15.7</c:v>
                </c:pt>
                <c:pt idx="9">
                  <c:v>14.1</c:v>
                </c:pt>
                <c:pt idx="10">
                  <c:v>17.100000000000001</c:v>
                </c:pt>
                <c:pt idx="11">
                  <c:v>18.899999999999999</c:v>
                </c:pt>
                <c:pt idx="12">
                  <c:v>17.399999999999999</c:v>
                </c:pt>
                <c:pt idx="13">
                  <c:v>19</c:v>
                </c:pt>
                <c:pt idx="14">
                  <c:v>19.2</c:v>
                </c:pt>
                <c:pt idx="15">
                  <c:v>21.4</c:v>
                </c:pt>
                <c:pt idx="16">
                  <c:v>26</c:v>
                </c:pt>
                <c:pt idx="17">
                  <c:v>25.5</c:v>
                </c:pt>
                <c:pt idx="18">
                  <c:v>23.3</c:v>
                </c:pt>
                <c:pt idx="19">
                  <c:v>20.8</c:v>
                </c:pt>
                <c:pt idx="20">
                  <c:v>25.1</c:v>
                </c:pt>
                <c:pt idx="21">
                  <c:v>26</c:v>
                </c:pt>
                <c:pt idx="22">
                  <c:v>21</c:v>
                </c:pt>
                <c:pt idx="23">
                  <c:v>22.6</c:v>
                </c:pt>
                <c:pt idx="24">
                  <c:v>21.6</c:v>
                </c:pt>
                <c:pt idx="25">
                  <c:v>16.8</c:v>
                </c:pt>
                <c:pt idx="26">
                  <c:v>17</c:v>
                </c:pt>
                <c:pt idx="27">
                  <c:v>18</c:v>
                </c:pt>
                <c:pt idx="28">
                  <c:v>16.8</c:v>
                </c:pt>
                <c:pt idx="29">
                  <c:v>16.3</c:v>
                </c:pt>
                <c:pt idx="30">
                  <c:v>15.4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12.8</c:v>
                </c:pt>
                <c:pt idx="1">
                  <c:v>13.9</c:v>
                </c:pt>
                <c:pt idx="2">
                  <c:v>16.100000000000001</c:v>
                </c:pt>
                <c:pt idx="3">
                  <c:v>19.3</c:v>
                </c:pt>
                <c:pt idx="4">
                  <c:v>20.8</c:v>
                </c:pt>
                <c:pt idx="5">
                  <c:v>18.600000000000001</c:v>
                </c:pt>
                <c:pt idx="6">
                  <c:v>13.2</c:v>
                </c:pt>
                <c:pt idx="7">
                  <c:v>17.8</c:v>
                </c:pt>
                <c:pt idx="8">
                  <c:v>11.8</c:v>
                </c:pt>
                <c:pt idx="9">
                  <c:v>10.3</c:v>
                </c:pt>
                <c:pt idx="10">
                  <c:v>7.6</c:v>
                </c:pt>
                <c:pt idx="11">
                  <c:v>11.2</c:v>
                </c:pt>
                <c:pt idx="12">
                  <c:v>14.6</c:v>
                </c:pt>
                <c:pt idx="13">
                  <c:v>15.9</c:v>
                </c:pt>
                <c:pt idx="14">
                  <c:v>14.5</c:v>
                </c:pt>
                <c:pt idx="15">
                  <c:v>14</c:v>
                </c:pt>
                <c:pt idx="16">
                  <c:v>15.2</c:v>
                </c:pt>
                <c:pt idx="17">
                  <c:v>19.2</c:v>
                </c:pt>
                <c:pt idx="18">
                  <c:v>17</c:v>
                </c:pt>
                <c:pt idx="19">
                  <c:v>14.7</c:v>
                </c:pt>
                <c:pt idx="20">
                  <c:v>18.7</c:v>
                </c:pt>
                <c:pt idx="21">
                  <c:v>16.899999999999999</c:v>
                </c:pt>
                <c:pt idx="22">
                  <c:v>17.8</c:v>
                </c:pt>
                <c:pt idx="23">
                  <c:v>15.7</c:v>
                </c:pt>
                <c:pt idx="24">
                  <c:v>15.9</c:v>
                </c:pt>
                <c:pt idx="25">
                  <c:v>12.7</c:v>
                </c:pt>
                <c:pt idx="26">
                  <c:v>12.8</c:v>
                </c:pt>
                <c:pt idx="27">
                  <c:v>14.4</c:v>
                </c:pt>
                <c:pt idx="28">
                  <c:v>12.3</c:v>
                </c:pt>
                <c:pt idx="29">
                  <c:v>11.9</c:v>
                </c:pt>
                <c:pt idx="30">
                  <c:v>10.1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'Daten für Diagr.'!$I$2:$I$32</c:f>
              <c:numCache>
                <c:formatCode>General</c:formatCode>
                <c:ptCount val="31"/>
                <c:pt idx="0">
                  <c:v>17.7</c:v>
                </c:pt>
                <c:pt idx="1">
                  <c:v>17.8</c:v>
                </c:pt>
                <c:pt idx="2">
                  <c:v>17.899999999999999</c:v>
                </c:pt>
                <c:pt idx="3">
                  <c:v>18</c:v>
                </c:pt>
                <c:pt idx="4">
                  <c:v>18.100000000000001</c:v>
                </c:pt>
                <c:pt idx="5">
                  <c:v>18.2</c:v>
                </c:pt>
                <c:pt idx="6">
                  <c:v>18.3</c:v>
                </c:pt>
                <c:pt idx="7">
                  <c:v>18.399999999999999</c:v>
                </c:pt>
                <c:pt idx="8">
                  <c:v>18.5</c:v>
                </c:pt>
                <c:pt idx="9">
                  <c:v>18.600000000000001</c:v>
                </c:pt>
                <c:pt idx="10">
                  <c:v>18.7</c:v>
                </c:pt>
                <c:pt idx="11">
                  <c:v>18.8</c:v>
                </c:pt>
                <c:pt idx="12">
                  <c:v>18.899999999999999</c:v>
                </c:pt>
                <c:pt idx="13">
                  <c:v>19</c:v>
                </c:pt>
                <c:pt idx="14">
                  <c:v>19.100000000000001</c:v>
                </c:pt>
                <c:pt idx="15">
                  <c:v>19.2</c:v>
                </c:pt>
                <c:pt idx="16">
                  <c:v>19.3</c:v>
                </c:pt>
                <c:pt idx="17">
                  <c:v>19.399999999999999</c:v>
                </c:pt>
                <c:pt idx="18">
                  <c:v>19.5</c:v>
                </c:pt>
                <c:pt idx="19">
                  <c:v>19.600000000000001</c:v>
                </c:pt>
                <c:pt idx="20">
                  <c:v>19.649999999999999</c:v>
                </c:pt>
                <c:pt idx="21">
                  <c:v>19.7</c:v>
                </c:pt>
                <c:pt idx="22">
                  <c:v>19.75</c:v>
                </c:pt>
                <c:pt idx="23">
                  <c:v>19.8</c:v>
                </c:pt>
                <c:pt idx="24">
                  <c:v>19.8</c:v>
                </c:pt>
                <c:pt idx="25">
                  <c:v>19.75</c:v>
                </c:pt>
                <c:pt idx="26">
                  <c:v>19.75</c:v>
                </c:pt>
                <c:pt idx="27">
                  <c:v>19.7</c:v>
                </c:pt>
                <c:pt idx="28">
                  <c:v>19.7</c:v>
                </c:pt>
                <c:pt idx="29">
                  <c:v>19.649999999999999</c:v>
                </c:pt>
                <c:pt idx="30">
                  <c:v>19.649999999999999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18752"/>
        <c:axId val="85420288"/>
      </c:lineChart>
      <c:dateAx>
        <c:axId val="8541875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5420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420288"/>
        <c:scaling>
          <c:orientation val="minMax"/>
          <c:max val="4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5418752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14.6</c:v>
                </c:pt>
                <c:pt idx="1">
                  <c:v>14.6</c:v>
                </c:pt>
                <c:pt idx="2">
                  <c:v>14.6</c:v>
                </c:pt>
                <c:pt idx="3">
                  <c:v>14.9</c:v>
                </c:pt>
                <c:pt idx="4">
                  <c:v>8.3000000000000007</c:v>
                </c:pt>
                <c:pt idx="5">
                  <c:v>6.6</c:v>
                </c:pt>
                <c:pt idx="6">
                  <c:v>13.8</c:v>
                </c:pt>
                <c:pt idx="7">
                  <c:v>3.1</c:v>
                </c:pt>
                <c:pt idx="8">
                  <c:v>5.3</c:v>
                </c:pt>
                <c:pt idx="9">
                  <c:v>5.3</c:v>
                </c:pt>
                <c:pt idx="10">
                  <c:v>8.6</c:v>
                </c:pt>
                <c:pt idx="11">
                  <c:v>5.3</c:v>
                </c:pt>
                <c:pt idx="12">
                  <c:v>0.3</c:v>
                </c:pt>
                <c:pt idx="13">
                  <c:v>0.6</c:v>
                </c:pt>
                <c:pt idx="14">
                  <c:v>4.3</c:v>
                </c:pt>
                <c:pt idx="15">
                  <c:v>7.7</c:v>
                </c:pt>
                <c:pt idx="16">
                  <c:v>10.8</c:v>
                </c:pt>
                <c:pt idx="17">
                  <c:v>5.3</c:v>
                </c:pt>
                <c:pt idx="18">
                  <c:v>6.1</c:v>
                </c:pt>
                <c:pt idx="19">
                  <c:v>7.6</c:v>
                </c:pt>
                <c:pt idx="20">
                  <c:v>9.1999999999999993</c:v>
                </c:pt>
                <c:pt idx="21">
                  <c:v>11.8</c:v>
                </c:pt>
                <c:pt idx="22">
                  <c:v>4.0999999999999996</c:v>
                </c:pt>
                <c:pt idx="23">
                  <c:v>5.4</c:v>
                </c:pt>
                <c:pt idx="24">
                  <c:v>4.2</c:v>
                </c:pt>
                <c:pt idx="25">
                  <c:v>6.7</c:v>
                </c:pt>
                <c:pt idx="26">
                  <c:v>1.5</c:v>
                </c:pt>
                <c:pt idx="27">
                  <c:v>2.2999999999999998</c:v>
                </c:pt>
                <c:pt idx="28">
                  <c:v>1.3</c:v>
                </c:pt>
                <c:pt idx="29">
                  <c:v>8.9</c:v>
                </c:pt>
                <c:pt idx="30">
                  <c:v>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450752"/>
        <c:axId val="85452288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1021.8</c:v>
                </c:pt>
                <c:pt idx="1">
                  <c:v>1022.8</c:v>
                </c:pt>
                <c:pt idx="2">
                  <c:v>1023.5</c:v>
                </c:pt>
                <c:pt idx="3">
                  <c:v>1020.1</c:v>
                </c:pt>
                <c:pt idx="4">
                  <c:v>1015.1</c:v>
                </c:pt>
                <c:pt idx="5">
                  <c:v>1017.8</c:v>
                </c:pt>
                <c:pt idx="6">
                  <c:v>1012</c:v>
                </c:pt>
                <c:pt idx="7">
                  <c:v>1007.9</c:v>
                </c:pt>
                <c:pt idx="8">
                  <c:v>1014.5</c:v>
                </c:pt>
                <c:pt idx="9">
                  <c:v>1021.3</c:v>
                </c:pt>
                <c:pt idx="10">
                  <c:v>1017.9</c:v>
                </c:pt>
                <c:pt idx="11">
                  <c:v>1015.3</c:v>
                </c:pt>
                <c:pt idx="12">
                  <c:v>1015.2</c:v>
                </c:pt>
                <c:pt idx="13">
                  <c:v>1013.9</c:v>
                </c:pt>
                <c:pt idx="14">
                  <c:v>1018.2</c:v>
                </c:pt>
                <c:pt idx="15">
                  <c:v>1017.6</c:v>
                </c:pt>
                <c:pt idx="16">
                  <c:v>1014.7</c:v>
                </c:pt>
                <c:pt idx="17">
                  <c:v>1013.5</c:v>
                </c:pt>
                <c:pt idx="18">
                  <c:v>1009.7</c:v>
                </c:pt>
                <c:pt idx="19">
                  <c:v>1013.3</c:v>
                </c:pt>
                <c:pt idx="20">
                  <c:v>1013.1</c:v>
                </c:pt>
                <c:pt idx="21">
                  <c:v>1012.3</c:v>
                </c:pt>
                <c:pt idx="22">
                  <c:v>1014</c:v>
                </c:pt>
                <c:pt idx="23">
                  <c:v>1012.4</c:v>
                </c:pt>
                <c:pt idx="24">
                  <c:v>1004.8</c:v>
                </c:pt>
                <c:pt idx="25">
                  <c:v>1011.9</c:v>
                </c:pt>
                <c:pt idx="26">
                  <c:v>1004.3</c:v>
                </c:pt>
                <c:pt idx="27">
                  <c:v>1005.9</c:v>
                </c:pt>
                <c:pt idx="28">
                  <c:v>1008.1</c:v>
                </c:pt>
                <c:pt idx="29">
                  <c:v>1012.7</c:v>
                </c:pt>
                <c:pt idx="30">
                  <c:v>1018.2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53824"/>
        <c:axId val="85336832"/>
      </c:lineChart>
      <c:catAx>
        <c:axId val="85450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545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452288"/>
        <c:scaling>
          <c:orientation val="minMax"/>
          <c:max val="16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5450752"/>
        <c:crosses val="autoZero"/>
        <c:crossBetween val="between"/>
      </c:valAx>
      <c:catAx>
        <c:axId val="85453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336832"/>
        <c:crosses val="autoZero"/>
        <c:auto val="0"/>
        <c:lblAlgn val="ctr"/>
        <c:lblOffset val="100"/>
        <c:noMultiLvlLbl val="0"/>
      </c:catAx>
      <c:valAx>
        <c:axId val="85336832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5453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0.405086285195277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3.45140781108083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9.6426674806305266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4">
                  <c:v>4</c:v>
                </c:pt>
                <c:pt idx="6">
                  <c:v>13</c:v>
                </c:pt>
                <c:pt idx="7">
                  <c:v>1.1000000000000001</c:v>
                </c:pt>
                <c:pt idx="8">
                  <c:v>2</c:v>
                </c:pt>
                <c:pt idx="11">
                  <c:v>1.8</c:v>
                </c:pt>
                <c:pt idx="12">
                  <c:v>1.4</c:v>
                </c:pt>
                <c:pt idx="13">
                  <c:v>5.6</c:v>
                </c:pt>
                <c:pt idx="14">
                  <c:v>0.7</c:v>
                </c:pt>
                <c:pt idx="17">
                  <c:v>0.3</c:v>
                </c:pt>
                <c:pt idx="18">
                  <c:v>11.5</c:v>
                </c:pt>
                <c:pt idx="19">
                  <c:v>0.6</c:v>
                </c:pt>
                <c:pt idx="21">
                  <c:v>14.1</c:v>
                </c:pt>
                <c:pt idx="23">
                  <c:v>1</c:v>
                </c:pt>
                <c:pt idx="24">
                  <c:v>5.2</c:v>
                </c:pt>
                <c:pt idx="25">
                  <c:v>0.1</c:v>
                </c:pt>
                <c:pt idx="26">
                  <c:v>6.2</c:v>
                </c:pt>
                <c:pt idx="2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08608"/>
        <c:axId val="85110144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15931292612092E-2"/>
                  <c:y val="1.660251596615817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077684076472686E-2"/>
                  <c:y val="-1.271585602208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762656147271523E-2"/>
                  <c:y val="-1.2715856022084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781116857434243E-2"/>
                  <c:y val="-1.264934526235991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668639053254437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40925209792563E-2"/>
                  <c:y val="1.634848777417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038790269559501E-2"/>
                  <c:y val="-1.816530426884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447731755424065E-3"/>
                  <c:y val="-1.5867464795783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1584483892176201E-2"/>
                  <c:y val="1.478312486143591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148208544937318E-3"/>
                  <c:y val="3.6330608537693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2077580539119003E-2"/>
                  <c:y val="-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418906956157108E-2"/>
                  <c:y val="-1.63357577578007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2353714661406968E-2"/>
                  <c:y val="1.453224341507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4983563445101858E-2"/>
                  <c:y val="-1.9981977729622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800131492439183E-3"/>
                  <c:y val="5.8347815514886254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4707429322813935E-2"/>
                  <c:y val="-5.4495912806539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2353714661406968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6.3247863247863252E-3"/>
                  <c:y val="-1.721827687070451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9447731755424065E-3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5779092702169626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5.4495912806539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1038893806913189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7.6400213286948598E-3"/>
                  <c:y val="1.857967345362483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1038790269559501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6398142539874821E-3"/>
                  <c:y val="-1.978416185715205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2353714661406968E-2"/>
                  <c:y val="1.453167127950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1038790269559501E-2"/>
                  <c:y val="-1.4532386448969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9447731755423966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2353818198760658E-2"/>
                  <c:y val="1.2715569954300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4983563445101907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2103879026955951E-2"/>
                  <c:y val="-1.852403326968321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28.6</c:v>
                </c:pt>
                <c:pt idx="1">
                  <c:v>31</c:v>
                </c:pt>
                <c:pt idx="2">
                  <c:v>33.299999999999997</c:v>
                </c:pt>
                <c:pt idx="3">
                  <c:v>35.299999999999997</c:v>
                </c:pt>
                <c:pt idx="4">
                  <c:v>35.700000000000003</c:v>
                </c:pt>
                <c:pt idx="5">
                  <c:v>25.6</c:v>
                </c:pt>
                <c:pt idx="6">
                  <c:v>33.200000000000003</c:v>
                </c:pt>
                <c:pt idx="7">
                  <c:v>23</c:v>
                </c:pt>
                <c:pt idx="8">
                  <c:v>18.8</c:v>
                </c:pt>
                <c:pt idx="9">
                  <c:v>19.100000000000001</c:v>
                </c:pt>
                <c:pt idx="10">
                  <c:v>24.5</c:v>
                </c:pt>
                <c:pt idx="11">
                  <c:v>28</c:v>
                </c:pt>
                <c:pt idx="12">
                  <c:v>20.6</c:v>
                </c:pt>
                <c:pt idx="13">
                  <c:v>23.4</c:v>
                </c:pt>
                <c:pt idx="14">
                  <c:v>23.9</c:v>
                </c:pt>
                <c:pt idx="15">
                  <c:v>27.9</c:v>
                </c:pt>
                <c:pt idx="16">
                  <c:v>34.200000000000003</c:v>
                </c:pt>
                <c:pt idx="17">
                  <c:v>32.200000000000003</c:v>
                </c:pt>
                <c:pt idx="18">
                  <c:v>31.1</c:v>
                </c:pt>
                <c:pt idx="19">
                  <c:v>25.9</c:v>
                </c:pt>
                <c:pt idx="20">
                  <c:v>31.4</c:v>
                </c:pt>
                <c:pt idx="21">
                  <c:v>35</c:v>
                </c:pt>
                <c:pt idx="22">
                  <c:v>25.9</c:v>
                </c:pt>
                <c:pt idx="23">
                  <c:v>28.8</c:v>
                </c:pt>
                <c:pt idx="24">
                  <c:v>27.7</c:v>
                </c:pt>
                <c:pt idx="25">
                  <c:v>21.8</c:v>
                </c:pt>
                <c:pt idx="26">
                  <c:v>22.4</c:v>
                </c:pt>
                <c:pt idx="27">
                  <c:v>21.6</c:v>
                </c:pt>
                <c:pt idx="28">
                  <c:v>20.7</c:v>
                </c:pt>
                <c:pt idx="29">
                  <c:v>21.5</c:v>
                </c:pt>
                <c:pt idx="30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21.2</c:v>
                </c:pt>
                <c:pt idx="1">
                  <c:v>23.3</c:v>
                </c:pt>
                <c:pt idx="2">
                  <c:v>25.6</c:v>
                </c:pt>
                <c:pt idx="3">
                  <c:v>27.8</c:v>
                </c:pt>
                <c:pt idx="4">
                  <c:v>27.9</c:v>
                </c:pt>
                <c:pt idx="5">
                  <c:v>21.3</c:v>
                </c:pt>
                <c:pt idx="6">
                  <c:v>24.4</c:v>
                </c:pt>
                <c:pt idx="7">
                  <c:v>19.8</c:v>
                </c:pt>
                <c:pt idx="8">
                  <c:v>15.7</c:v>
                </c:pt>
                <c:pt idx="9">
                  <c:v>14.1</c:v>
                </c:pt>
                <c:pt idx="10">
                  <c:v>17.100000000000001</c:v>
                </c:pt>
                <c:pt idx="11">
                  <c:v>18.899999999999999</c:v>
                </c:pt>
                <c:pt idx="12">
                  <c:v>17.399999999999999</c:v>
                </c:pt>
                <c:pt idx="13">
                  <c:v>19</c:v>
                </c:pt>
                <c:pt idx="14">
                  <c:v>19.2</c:v>
                </c:pt>
                <c:pt idx="15">
                  <c:v>21.4</c:v>
                </c:pt>
                <c:pt idx="16">
                  <c:v>26</c:v>
                </c:pt>
                <c:pt idx="17">
                  <c:v>25.5</c:v>
                </c:pt>
                <c:pt idx="18">
                  <c:v>23.3</c:v>
                </c:pt>
                <c:pt idx="19">
                  <c:v>20.8</c:v>
                </c:pt>
                <c:pt idx="20">
                  <c:v>25.1</c:v>
                </c:pt>
                <c:pt idx="21">
                  <c:v>26</c:v>
                </c:pt>
                <c:pt idx="22">
                  <c:v>21</c:v>
                </c:pt>
                <c:pt idx="23">
                  <c:v>22.6</c:v>
                </c:pt>
                <c:pt idx="24">
                  <c:v>21.6</c:v>
                </c:pt>
                <c:pt idx="25">
                  <c:v>16.8</c:v>
                </c:pt>
                <c:pt idx="26">
                  <c:v>17</c:v>
                </c:pt>
                <c:pt idx="27">
                  <c:v>18</c:v>
                </c:pt>
                <c:pt idx="28">
                  <c:v>16.8</c:v>
                </c:pt>
                <c:pt idx="29">
                  <c:v>16.3</c:v>
                </c:pt>
                <c:pt idx="30">
                  <c:v>15.4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038893806913189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045742802859699E-3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298487836949377E-3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781116857434243E-2"/>
                  <c:y val="-1.230191593898174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038790269559501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707739934875007E-2"/>
                  <c:y val="1.2715569954300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038790269559501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613412228796843E-2"/>
                  <c:y val="-1.634891687585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298487836949377E-3"/>
                  <c:y val="-1.271585602208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149243918474688E-3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797656949686023E-2"/>
                  <c:y val="1.943558826263883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299523210486261E-3"/>
                  <c:y val="9.08236606663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2077580539119003E-2"/>
                  <c:y val="-1.089932559519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1038790269559453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7.889546351084813E-3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243261012491782E-2"/>
                  <c:y val="1.837913993720812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7.889546351084813E-3"/>
                  <c:y val="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1038790269559501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235371466140696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9723865877712032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1.9723865877712032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9723865877712032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9723865877711935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2353921736114345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1038790269559501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5779092702169626E-2"/>
                  <c:y val="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-2.1038790269559404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9447835292777657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5779092702169626E-2"/>
                  <c:y val="-1.9981977729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3668639053254437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12.8</c:v>
                </c:pt>
                <c:pt idx="1">
                  <c:v>13.9</c:v>
                </c:pt>
                <c:pt idx="2">
                  <c:v>16.100000000000001</c:v>
                </c:pt>
                <c:pt idx="3">
                  <c:v>19.3</c:v>
                </c:pt>
                <c:pt idx="4">
                  <c:v>20.8</c:v>
                </c:pt>
                <c:pt idx="5">
                  <c:v>18.600000000000001</c:v>
                </c:pt>
                <c:pt idx="6">
                  <c:v>13.2</c:v>
                </c:pt>
                <c:pt idx="7">
                  <c:v>17.8</c:v>
                </c:pt>
                <c:pt idx="8">
                  <c:v>11.8</c:v>
                </c:pt>
                <c:pt idx="9">
                  <c:v>10.3</c:v>
                </c:pt>
                <c:pt idx="10">
                  <c:v>7.6</c:v>
                </c:pt>
                <c:pt idx="11">
                  <c:v>11.2</c:v>
                </c:pt>
                <c:pt idx="12">
                  <c:v>14.6</c:v>
                </c:pt>
                <c:pt idx="13">
                  <c:v>15.9</c:v>
                </c:pt>
                <c:pt idx="14">
                  <c:v>14.5</c:v>
                </c:pt>
                <c:pt idx="15">
                  <c:v>14</c:v>
                </c:pt>
                <c:pt idx="16">
                  <c:v>15.2</c:v>
                </c:pt>
                <c:pt idx="17">
                  <c:v>19.2</c:v>
                </c:pt>
                <c:pt idx="18">
                  <c:v>17</c:v>
                </c:pt>
                <c:pt idx="19">
                  <c:v>14.7</c:v>
                </c:pt>
                <c:pt idx="20">
                  <c:v>18.7</c:v>
                </c:pt>
                <c:pt idx="21">
                  <c:v>16.899999999999999</c:v>
                </c:pt>
                <c:pt idx="22">
                  <c:v>17.8</c:v>
                </c:pt>
                <c:pt idx="23">
                  <c:v>15.7</c:v>
                </c:pt>
                <c:pt idx="24">
                  <c:v>15.9</c:v>
                </c:pt>
                <c:pt idx="25">
                  <c:v>12.7</c:v>
                </c:pt>
                <c:pt idx="26">
                  <c:v>12.8</c:v>
                </c:pt>
                <c:pt idx="27">
                  <c:v>14.4</c:v>
                </c:pt>
                <c:pt idx="28">
                  <c:v>12.3</c:v>
                </c:pt>
                <c:pt idx="29">
                  <c:v>11.9</c:v>
                </c:pt>
                <c:pt idx="30">
                  <c:v>10.1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86208"/>
        <c:axId val="85107072"/>
      </c:lineChart>
      <c:catAx>
        <c:axId val="8548620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51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07072"/>
        <c:scaling>
          <c:orientation val="minMax"/>
          <c:max val="4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486208"/>
        <c:crosses val="autoZero"/>
        <c:crossBetween val="between"/>
      </c:valAx>
      <c:catAx>
        <c:axId val="85108608"/>
        <c:scaling>
          <c:orientation val="minMax"/>
        </c:scaling>
        <c:delete val="1"/>
        <c:axPos val="b"/>
        <c:majorTickMark val="out"/>
        <c:minorTickMark val="none"/>
        <c:tickLblPos val="nextTo"/>
        <c:crossAx val="85110144"/>
        <c:crosses val="autoZero"/>
        <c:auto val="1"/>
        <c:lblAlgn val="ctr"/>
        <c:lblOffset val="100"/>
        <c:noMultiLvlLbl val="0"/>
      </c:catAx>
      <c:valAx>
        <c:axId val="85110144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5108608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742950</xdr:colOff>
      <xdr:row>16</xdr:row>
      <xdr:rowOff>119062</xdr:rowOff>
    </xdr:from>
    <xdr:ext cx="914400" cy="264560"/>
    <xdr:sp macro="" textlink="">
      <xdr:nvSpPr>
        <xdr:cNvPr id="2" name="Textfeld 1"/>
        <xdr:cNvSpPr txBox="1"/>
      </xdr:nvSpPr>
      <xdr:spPr>
        <a:xfrm rot="1789025">
          <a:off x="6305550" y="28717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I14" sqref="I14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5" t="s">
        <v>112</v>
      </c>
      <c r="B2" s="65" t="s">
        <v>113</v>
      </c>
      <c r="C2" s="65" t="s">
        <v>171</v>
      </c>
      <c r="D2" s="65" t="s">
        <v>114</v>
      </c>
      <c r="E2" s="66" t="s">
        <v>139</v>
      </c>
      <c r="F2" s="66" t="s">
        <v>172</v>
      </c>
      <c r="G2" s="67"/>
      <c r="H2" s="65" t="s">
        <v>112</v>
      </c>
      <c r="I2" s="65" t="s">
        <v>113</v>
      </c>
      <c r="J2" s="65" t="s">
        <v>171</v>
      </c>
      <c r="K2" s="65" t="s">
        <v>114</v>
      </c>
      <c r="L2" s="66" t="s">
        <v>139</v>
      </c>
      <c r="M2" s="66" t="s">
        <v>172</v>
      </c>
      <c r="N2" s="68"/>
    </row>
    <row r="3" spans="1:14" ht="15" x14ac:dyDescent="0.2">
      <c r="A3" s="183" t="s">
        <v>115</v>
      </c>
      <c r="B3" s="69">
        <v>2</v>
      </c>
      <c r="C3" s="69">
        <v>71</v>
      </c>
      <c r="D3" s="70">
        <v>1016.4</v>
      </c>
      <c r="E3" s="70">
        <v>7.9</v>
      </c>
      <c r="F3" s="111">
        <v>1</v>
      </c>
      <c r="G3" s="67"/>
      <c r="H3" s="186" t="s">
        <v>115</v>
      </c>
      <c r="I3" s="69">
        <v>1</v>
      </c>
      <c r="J3" s="69">
        <v>84</v>
      </c>
      <c r="K3" s="70">
        <v>1018.1</v>
      </c>
      <c r="L3" s="70">
        <v>7.6</v>
      </c>
      <c r="M3" s="69">
        <v>1</v>
      </c>
      <c r="N3" s="68"/>
    </row>
    <row r="4" spans="1:14" ht="15" x14ac:dyDescent="0.2">
      <c r="A4" s="184" t="s">
        <v>116</v>
      </c>
      <c r="B4" s="72">
        <v>2</v>
      </c>
      <c r="C4" s="72">
        <v>74</v>
      </c>
      <c r="D4" s="73">
        <v>1016.6</v>
      </c>
      <c r="E4" s="73">
        <v>7.8</v>
      </c>
      <c r="F4" s="111">
        <v>1</v>
      </c>
      <c r="G4" s="67"/>
      <c r="H4" s="187" t="s">
        <v>116</v>
      </c>
      <c r="I4" s="72">
        <v>1</v>
      </c>
      <c r="J4" s="72">
        <v>85</v>
      </c>
      <c r="K4" s="73">
        <v>1018.1</v>
      </c>
      <c r="L4" s="73">
        <v>7.4</v>
      </c>
      <c r="M4" s="72">
        <v>1</v>
      </c>
      <c r="N4" s="68"/>
    </row>
    <row r="5" spans="1:14" ht="15" x14ac:dyDescent="0.2">
      <c r="A5" s="183" t="s">
        <v>117</v>
      </c>
      <c r="B5" s="69">
        <v>2</v>
      </c>
      <c r="C5" s="72">
        <v>76</v>
      </c>
      <c r="D5" s="70">
        <v>1016.7</v>
      </c>
      <c r="E5" s="70">
        <v>7.7</v>
      </c>
      <c r="F5" s="111">
        <v>0</v>
      </c>
      <c r="G5" s="67"/>
      <c r="H5" s="186" t="s">
        <v>117</v>
      </c>
      <c r="I5" s="69">
        <v>1</v>
      </c>
      <c r="J5" s="69">
        <v>85</v>
      </c>
      <c r="K5" s="70">
        <v>1018.2</v>
      </c>
      <c r="L5" s="70">
        <v>7.4</v>
      </c>
      <c r="M5" s="69">
        <v>6</v>
      </c>
      <c r="N5" s="68"/>
    </row>
    <row r="6" spans="1:14" ht="15" x14ac:dyDescent="0.2">
      <c r="A6" s="184" t="s">
        <v>118</v>
      </c>
      <c r="B6" s="72">
        <v>2</v>
      </c>
      <c r="C6" s="72">
        <v>78</v>
      </c>
      <c r="D6" s="73">
        <v>1017.1</v>
      </c>
      <c r="E6" s="73">
        <v>7.8</v>
      </c>
      <c r="F6" s="111">
        <v>0</v>
      </c>
      <c r="G6" s="67"/>
      <c r="H6" s="187" t="s">
        <v>118</v>
      </c>
      <c r="I6" s="72">
        <v>1</v>
      </c>
      <c r="J6" s="72">
        <v>87</v>
      </c>
      <c r="K6" s="73">
        <v>1018.1</v>
      </c>
      <c r="L6" s="73">
        <v>7.1</v>
      </c>
      <c r="M6" s="72">
        <v>6</v>
      </c>
      <c r="N6" s="68"/>
    </row>
    <row r="7" spans="1:14" ht="15" x14ac:dyDescent="0.2">
      <c r="A7" s="183" t="s">
        <v>119</v>
      </c>
      <c r="B7" s="69">
        <v>2</v>
      </c>
      <c r="C7" s="72">
        <v>81</v>
      </c>
      <c r="D7" s="70">
        <v>1017.6</v>
      </c>
      <c r="E7" s="70">
        <v>7.6</v>
      </c>
      <c r="F7" s="111">
        <v>1</v>
      </c>
      <c r="G7" s="67"/>
      <c r="H7" s="186" t="s">
        <v>119</v>
      </c>
      <c r="I7" s="69">
        <v>1</v>
      </c>
      <c r="J7" s="69">
        <v>88</v>
      </c>
      <c r="K7" s="70">
        <v>1017.5</v>
      </c>
      <c r="L7" s="70">
        <v>7.1</v>
      </c>
      <c r="M7" s="69">
        <v>7</v>
      </c>
      <c r="N7" s="68"/>
    </row>
    <row r="8" spans="1:14" ht="15" x14ac:dyDescent="0.2">
      <c r="A8" s="184" t="s">
        <v>120</v>
      </c>
      <c r="B8" s="72">
        <v>1</v>
      </c>
      <c r="C8" s="72">
        <v>83</v>
      </c>
      <c r="D8" s="73">
        <v>1018</v>
      </c>
      <c r="E8" s="73">
        <v>7.6</v>
      </c>
      <c r="F8" s="111">
        <v>4</v>
      </c>
      <c r="G8" s="67"/>
      <c r="H8" s="187" t="s">
        <v>120</v>
      </c>
      <c r="I8" s="72">
        <v>1</v>
      </c>
      <c r="J8" s="72">
        <v>88</v>
      </c>
      <c r="K8" s="73">
        <v>1017.2</v>
      </c>
      <c r="L8" s="73">
        <v>7.3</v>
      </c>
      <c r="M8" s="72">
        <v>7</v>
      </c>
      <c r="N8" s="68"/>
    </row>
    <row r="9" spans="1:14" ht="15" x14ac:dyDescent="0.2">
      <c r="A9" s="183" t="s">
        <v>121</v>
      </c>
      <c r="B9" s="69">
        <v>1</v>
      </c>
      <c r="C9" s="72">
        <v>79</v>
      </c>
      <c r="D9" s="70">
        <v>1018.5</v>
      </c>
      <c r="E9" s="70">
        <v>8.3000000000000007</v>
      </c>
      <c r="F9" s="111">
        <v>6</v>
      </c>
      <c r="G9" s="67"/>
      <c r="H9" s="186" t="s">
        <v>121</v>
      </c>
      <c r="I9" s="69">
        <v>0</v>
      </c>
      <c r="J9" s="69">
        <v>87</v>
      </c>
      <c r="K9" s="70">
        <v>1017.2</v>
      </c>
      <c r="L9" s="70">
        <v>8.5</v>
      </c>
      <c r="M9" s="69">
        <v>7</v>
      </c>
      <c r="N9" s="68"/>
    </row>
    <row r="10" spans="1:14" ht="15" x14ac:dyDescent="0.2">
      <c r="A10" s="184" t="s">
        <v>122</v>
      </c>
      <c r="B10" s="72">
        <v>1</v>
      </c>
      <c r="C10" s="72">
        <v>73</v>
      </c>
      <c r="D10" s="73">
        <v>1018.8</v>
      </c>
      <c r="E10" s="73">
        <v>8.9</v>
      </c>
      <c r="F10" s="111">
        <v>4</v>
      </c>
      <c r="G10" s="67"/>
      <c r="H10" s="187" t="s">
        <v>122</v>
      </c>
      <c r="I10" s="72">
        <v>0</v>
      </c>
      <c r="J10" s="72">
        <v>79</v>
      </c>
      <c r="K10" s="73">
        <v>1016.8</v>
      </c>
      <c r="L10" s="73">
        <v>9.5</v>
      </c>
      <c r="M10" s="111">
        <v>7</v>
      </c>
      <c r="N10" s="68"/>
    </row>
    <row r="11" spans="1:14" ht="15" x14ac:dyDescent="0.2">
      <c r="A11" s="183" t="s">
        <v>123</v>
      </c>
      <c r="B11" s="72">
        <v>1</v>
      </c>
      <c r="C11" s="72">
        <v>67</v>
      </c>
      <c r="D11" s="73">
        <v>1019.4</v>
      </c>
      <c r="E11" s="73">
        <v>8.8000000000000007</v>
      </c>
      <c r="F11" s="111">
        <v>3</v>
      </c>
      <c r="G11" s="67"/>
      <c r="H11" s="186" t="s">
        <v>123</v>
      </c>
      <c r="I11" s="69">
        <v>1</v>
      </c>
      <c r="J11" s="72">
        <v>65</v>
      </c>
      <c r="K11" s="73">
        <v>1016.3</v>
      </c>
      <c r="L11" s="73">
        <v>10.7</v>
      </c>
      <c r="M11" s="111">
        <v>7</v>
      </c>
      <c r="N11" s="68"/>
    </row>
    <row r="12" spans="1:14" ht="15" x14ac:dyDescent="0.2">
      <c r="A12" s="184" t="s">
        <v>124</v>
      </c>
      <c r="B12" s="72">
        <v>2</v>
      </c>
      <c r="C12" s="72">
        <v>66</v>
      </c>
      <c r="D12" s="73">
        <v>1019.5</v>
      </c>
      <c r="E12" s="73">
        <v>9.1999999999999993</v>
      </c>
      <c r="F12" s="111">
        <v>3</v>
      </c>
      <c r="G12" s="67"/>
      <c r="H12" s="187" t="s">
        <v>124</v>
      </c>
      <c r="I12" s="72">
        <v>2</v>
      </c>
      <c r="J12" s="69">
        <v>50</v>
      </c>
      <c r="K12" s="70">
        <v>1016.4</v>
      </c>
      <c r="L12" s="70">
        <v>10.5</v>
      </c>
      <c r="M12" s="111">
        <v>7</v>
      </c>
      <c r="N12" s="68"/>
    </row>
    <row r="13" spans="1:14" ht="15" x14ac:dyDescent="0.2">
      <c r="A13" s="183" t="s">
        <v>125</v>
      </c>
      <c r="B13" s="69">
        <v>2</v>
      </c>
      <c r="C13" s="72">
        <v>58</v>
      </c>
      <c r="D13" s="70">
        <v>1019.5</v>
      </c>
      <c r="E13" s="73">
        <v>7.9</v>
      </c>
      <c r="F13" s="111">
        <v>5</v>
      </c>
      <c r="G13" s="67"/>
      <c r="H13" s="186" t="s">
        <v>125</v>
      </c>
      <c r="I13" s="69">
        <v>2</v>
      </c>
      <c r="J13" s="72">
        <v>46</v>
      </c>
      <c r="K13" s="73">
        <v>1016.3</v>
      </c>
      <c r="L13" s="73">
        <v>11.4</v>
      </c>
      <c r="M13" s="111">
        <v>7</v>
      </c>
      <c r="N13" s="68"/>
    </row>
    <row r="14" spans="1:14" ht="15" x14ac:dyDescent="0.2">
      <c r="A14" s="184" t="s">
        <v>126</v>
      </c>
      <c r="B14" s="72">
        <v>2</v>
      </c>
      <c r="C14" s="72">
        <v>51</v>
      </c>
      <c r="D14" s="73">
        <v>1019.4</v>
      </c>
      <c r="E14" s="70">
        <v>7.9</v>
      </c>
      <c r="F14" s="111">
        <v>6</v>
      </c>
      <c r="G14" s="67"/>
      <c r="H14" s="187" t="s">
        <v>126</v>
      </c>
      <c r="I14" s="72"/>
      <c r="J14" s="69"/>
      <c r="K14" s="70"/>
      <c r="L14" s="70"/>
      <c r="M14" s="111"/>
      <c r="N14" s="68"/>
    </row>
    <row r="15" spans="1:14" ht="15" x14ac:dyDescent="0.2">
      <c r="A15" s="183" t="s">
        <v>127</v>
      </c>
      <c r="B15" s="69">
        <v>2</v>
      </c>
      <c r="C15" s="72">
        <v>52</v>
      </c>
      <c r="D15" s="73">
        <v>1019.2</v>
      </c>
      <c r="E15" s="73">
        <v>9</v>
      </c>
      <c r="F15" s="111">
        <v>5</v>
      </c>
      <c r="G15" s="67"/>
      <c r="H15" s="186" t="s">
        <v>127</v>
      </c>
      <c r="I15" s="69"/>
      <c r="J15" s="72"/>
      <c r="K15" s="73"/>
      <c r="L15" s="73"/>
      <c r="M15" s="111"/>
      <c r="N15" s="68"/>
    </row>
    <row r="16" spans="1:14" ht="15" x14ac:dyDescent="0.2">
      <c r="A16" s="184" t="s">
        <v>128</v>
      </c>
      <c r="B16" s="72">
        <v>1</v>
      </c>
      <c r="C16" s="72">
        <v>47</v>
      </c>
      <c r="D16" s="70">
        <v>1018.8</v>
      </c>
      <c r="E16" s="73">
        <v>8.4</v>
      </c>
      <c r="F16" s="111">
        <v>6</v>
      </c>
      <c r="G16" s="67"/>
      <c r="H16" s="187" t="s">
        <v>128</v>
      </c>
      <c r="I16" s="72"/>
      <c r="J16" s="72"/>
      <c r="K16" s="73"/>
      <c r="L16" s="73"/>
      <c r="M16" s="111"/>
      <c r="N16" s="68"/>
    </row>
    <row r="17" spans="1:14" ht="15" x14ac:dyDescent="0.2">
      <c r="A17" s="183" t="s">
        <v>129</v>
      </c>
      <c r="B17" s="69">
        <v>1</v>
      </c>
      <c r="C17" s="72">
        <v>49</v>
      </c>
      <c r="D17" s="73">
        <v>1018.9</v>
      </c>
      <c r="E17" s="70">
        <v>8.5</v>
      </c>
      <c r="F17" s="111">
        <v>6</v>
      </c>
      <c r="G17" s="67"/>
      <c r="H17" s="186" t="s">
        <v>129</v>
      </c>
      <c r="I17" s="69"/>
      <c r="J17" s="69"/>
      <c r="K17" s="70"/>
      <c r="L17" s="70"/>
      <c r="M17" s="111"/>
      <c r="N17" s="68"/>
    </row>
    <row r="18" spans="1:14" ht="15" x14ac:dyDescent="0.2">
      <c r="A18" s="184">
        <v>15</v>
      </c>
      <c r="B18" s="72">
        <v>2</v>
      </c>
      <c r="C18" s="72">
        <v>46</v>
      </c>
      <c r="D18" s="70">
        <v>1018.3</v>
      </c>
      <c r="E18" s="73">
        <v>9.1999999999999993</v>
      </c>
      <c r="F18" s="111">
        <v>5</v>
      </c>
      <c r="G18" s="67"/>
      <c r="H18" s="187" t="s">
        <v>130</v>
      </c>
      <c r="I18" s="72"/>
      <c r="J18" s="72"/>
      <c r="K18" s="73"/>
      <c r="L18" s="73"/>
      <c r="M18" s="111"/>
      <c r="N18" s="68"/>
    </row>
    <row r="19" spans="1:14" ht="15" x14ac:dyDescent="0.2">
      <c r="A19" s="183" t="s">
        <v>131</v>
      </c>
      <c r="B19" s="69">
        <v>1</v>
      </c>
      <c r="C19" s="72">
        <v>45</v>
      </c>
      <c r="D19" s="73">
        <v>1017.8</v>
      </c>
      <c r="E19" s="73">
        <v>8.4</v>
      </c>
      <c r="F19" s="111">
        <v>6</v>
      </c>
      <c r="G19" s="67"/>
      <c r="H19" s="186" t="s">
        <v>131</v>
      </c>
      <c r="I19" s="69"/>
      <c r="J19" s="69"/>
      <c r="K19" s="70"/>
      <c r="L19" s="70"/>
      <c r="M19" s="111"/>
      <c r="N19" s="68"/>
    </row>
    <row r="20" spans="1:14" ht="15" x14ac:dyDescent="0.2">
      <c r="A20" s="184" t="s">
        <v>132</v>
      </c>
      <c r="B20" s="72">
        <v>1</v>
      </c>
      <c r="C20" s="72">
        <v>48</v>
      </c>
      <c r="D20" s="70">
        <v>1017.6</v>
      </c>
      <c r="E20" s="70">
        <v>8.5</v>
      </c>
      <c r="F20" s="111">
        <v>3</v>
      </c>
      <c r="G20" s="67"/>
      <c r="H20" s="187" t="s">
        <v>132</v>
      </c>
      <c r="I20" s="72"/>
      <c r="J20" s="72"/>
      <c r="K20" s="73"/>
      <c r="L20" s="73"/>
      <c r="M20" s="111"/>
      <c r="N20" s="68"/>
    </row>
    <row r="21" spans="1:14" ht="15" x14ac:dyDescent="0.2">
      <c r="A21" s="183" t="s">
        <v>133</v>
      </c>
      <c r="B21" s="69">
        <v>1</v>
      </c>
      <c r="C21" s="72">
        <v>49</v>
      </c>
      <c r="D21" s="73">
        <v>1017.6</v>
      </c>
      <c r="E21" s="73">
        <v>8.1</v>
      </c>
      <c r="F21" s="111">
        <v>1</v>
      </c>
      <c r="G21" s="67"/>
      <c r="H21" s="186" t="s">
        <v>133</v>
      </c>
      <c r="I21" s="69"/>
      <c r="J21" s="69"/>
      <c r="K21" s="70"/>
      <c r="L21" s="70"/>
      <c r="M21" s="111"/>
      <c r="N21" s="68"/>
    </row>
    <row r="22" spans="1:14" ht="15" x14ac:dyDescent="0.2">
      <c r="A22" s="184" t="s">
        <v>134</v>
      </c>
      <c r="B22" s="72">
        <v>0</v>
      </c>
      <c r="C22" s="72">
        <v>53</v>
      </c>
      <c r="D22" s="73">
        <v>1017.9</v>
      </c>
      <c r="E22" s="73">
        <v>8.1</v>
      </c>
      <c r="F22" s="111">
        <v>4</v>
      </c>
      <c r="G22" s="67"/>
      <c r="H22" s="187" t="s">
        <v>134</v>
      </c>
      <c r="I22" s="72"/>
      <c r="J22" s="72"/>
      <c r="K22" s="73"/>
      <c r="L22" s="73"/>
      <c r="M22" s="111"/>
      <c r="N22" s="68"/>
    </row>
    <row r="23" spans="1:14" ht="15" x14ac:dyDescent="0.2">
      <c r="A23" s="183" t="s">
        <v>135</v>
      </c>
      <c r="B23" s="69">
        <v>0</v>
      </c>
      <c r="C23" s="72">
        <v>56</v>
      </c>
      <c r="D23" s="70">
        <v>1018</v>
      </c>
      <c r="E23" s="70">
        <v>7.8</v>
      </c>
      <c r="F23" s="111">
        <v>3</v>
      </c>
      <c r="G23" s="67"/>
      <c r="H23" s="186" t="s">
        <v>135</v>
      </c>
      <c r="I23" s="69"/>
      <c r="J23" s="69"/>
      <c r="K23" s="70"/>
      <c r="L23" s="70"/>
      <c r="M23" s="111"/>
      <c r="N23" s="68"/>
    </row>
    <row r="24" spans="1:14" ht="15" x14ac:dyDescent="0.2">
      <c r="A24" s="184" t="s">
        <v>136</v>
      </c>
      <c r="B24" s="72">
        <v>0</v>
      </c>
      <c r="C24" s="72">
        <v>67</v>
      </c>
      <c r="D24" s="73">
        <v>1018.1</v>
      </c>
      <c r="E24" s="73">
        <v>7.9</v>
      </c>
      <c r="F24" s="111">
        <v>1</v>
      </c>
      <c r="G24" s="67"/>
      <c r="H24" s="187" t="s">
        <v>136</v>
      </c>
      <c r="I24" s="72"/>
      <c r="J24" s="72"/>
      <c r="K24" s="73"/>
      <c r="L24" s="73"/>
      <c r="M24" s="111"/>
      <c r="N24" s="68"/>
    </row>
    <row r="25" spans="1:14" ht="15" x14ac:dyDescent="0.2">
      <c r="A25" s="184" t="s">
        <v>137</v>
      </c>
      <c r="B25" s="72">
        <v>1</v>
      </c>
      <c r="C25" s="72">
        <v>74</v>
      </c>
      <c r="D25" s="73">
        <v>1018.1</v>
      </c>
      <c r="E25" s="73">
        <v>7.9</v>
      </c>
      <c r="F25" s="111">
        <v>1</v>
      </c>
      <c r="G25" s="67"/>
      <c r="H25" s="187" t="s">
        <v>137</v>
      </c>
      <c r="I25" s="72"/>
      <c r="J25" s="72"/>
      <c r="K25" s="73"/>
      <c r="L25" s="73"/>
      <c r="M25" s="111"/>
      <c r="N25" s="68"/>
    </row>
    <row r="26" spans="1:14" ht="15.75" thickBot="1" x14ac:dyDescent="0.25">
      <c r="A26" s="185" t="s">
        <v>138</v>
      </c>
      <c r="B26" s="75">
        <v>1</v>
      </c>
      <c r="C26" s="75">
        <v>79</v>
      </c>
      <c r="D26" s="70">
        <v>1018.1</v>
      </c>
      <c r="E26" s="76">
        <v>7.7</v>
      </c>
      <c r="F26" s="111">
        <v>1</v>
      </c>
      <c r="G26" s="67"/>
      <c r="H26" s="186" t="s">
        <v>138</v>
      </c>
      <c r="I26" s="69"/>
      <c r="J26" s="75"/>
      <c r="K26" s="70"/>
      <c r="L26" s="70"/>
      <c r="M26" s="111"/>
      <c r="N26" s="68"/>
    </row>
    <row r="27" spans="1:14" ht="15.75" thickBot="1" x14ac:dyDescent="0.25">
      <c r="A27" s="77" t="s">
        <v>110</v>
      </c>
      <c r="B27" s="78">
        <f>ROUND(AVERAGE(B3:B26),1)</f>
        <v>1.3</v>
      </c>
      <c r="C27" s="78">
        <f>ROUND(AVERAGE(C3:C26),1)</f>
        <v>63.4</v>
      </c>
      <c r="D27" s="78">
        <f>ROUND(AVERAGE(D3:D26),1)</f>
        <v>1018.2</v>
      </c>
      <c r="E27" s="112">
        <f>AVERAGE(E3:E26)</f>
        <v>8.2041666666666675</v>
      </c>
      <c r="F27" s="78">
        <f>ROUND(AVERAGE(F3:F26),1)</f>
        <v>3.2</v>
      </c>
      <c r="G27" s="67"/>
      <c r="H27" s="77" t="s">
        <v>110</v>
      </c>
      <c r="I27" s="78">
        <f>ROUND(AVERAGE(I3:I26),1)</f>
        <v>1</v>
      </c>
      <c r="J27" s="78">
        <f>ROUND(AVERAGE(J3:J26),1)</f>
        <v>76.7</v>
      </c>
      <c r="K27" s="78">
        <f>ROUND(AVERAGE(K3:K26),1)</f>
        <v>1017.3</v>
      </c>
      <c r="L27" s="112">
        <f>AVERAGE(L3:L26)</f>
        <v>8.5909090909090917</v>
      </c>
      <c r="M27" s="78">
        <f>ROUND(AVERAGE(M3:M26),1)</f>
        <v>5.7</v>
      </c>
      <c r="N27" s="68"/>
    </row>
    <row r="28" spans="1:14" ht="15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ht="15" x14ac:dyDescent="0.2">
      <c r="A29" s="67"/>
      <c r="B29" s="67"/>
      <c r="C29" s="67"/>
      <c r="D29" s="79"/>
      <c r="E29" s="80">
        <v>42216</v>
      </c>
      <c r="F29" s="81"/>
      <c r="G29" s="81"/>
      <c r="H29" s="81"/>
      <c r="I29" s="81"/>
      <c r="J29" s="81"/>
      <c r="K29" s="82"/>
      <c r="L29" s="80">
        <v>42217</v>
      </c>
      <c r="M29" s="81"/>
      <c r="N29" s="68"/>
    </row>
    <row r="30" spans="1:14" ht="15" x14ac:dyDescent="0.2">
      <c r="A30" s="67"/>
      <c r="B30" s="67"/>
      <c r="C30" s="67"/>
      <c r="D30" s="67"/>
      <c r="E30" s="81"/>
      <c r="F30" s="81"/>
      <c r="G30" s="81"/>
      <c r="H30" s="81"/>
      <c r="I30" s="81"/>
      <c r="J30" s="81"/>
      <c r="K30" s="81"/>
      <c r="L30" s="81"/>
      <c r="M30" s="81"/>
      <c r="N30" s="68"/>
    </row>
    <row r="31" spans="1:14" ht="15.75" thickBot="1" x14ac:dyDescent="0.25">
      <c r="A31" s="67"/>
      <c r="B31" s="67"/>
      <c r="C31" s="67"/>
      <c r="D31" s="67"/>
      <c r="E31" s="81"/>
      <c r="F31" s="81"/>
      <c r="G31" s="81"/>
      <c r="H31" s="81"/>
      <c r="I31" s="81"/>
      <c r="J31" s="81"/>
      <c r="K31" s="81"/>
      <c r="L31" s="81"/>
      <c r="M31" s="81"/>
      <c r="N31" s="68"/>
    </row>
    <row r="32" spans="1:14" ht="15.75" thickBot="1" x14ac:dyDescent="0.25">
      <c r="A32" s="65" t="s">
        <v>112</v>
      </c>
      <c r="B32" s="65" t="s">
        <v>113</v>
      </c>
      <c r="C32" s="65" t="s">
        <v>171</v>
      </c>
      <c r="D32" s="65" t="s">
        <v>114</v>
      </c>
      <c r="E32" s="66" t="s">
        <v>139</v>
      </c>
      <c r="F32" s="66" t="s">
        <v>172</v>
      </c>
      <c r="G32" s="81"/>
      <c r="H32" s="65" t="s">
        <v>112</v>
      </c>
      <c r="I32" s="65" t="s">
        <v>113</v>
      </c>
      <c r="J32" s="65" t="s">
        <v>171</v>
      </c>
      <c r="K32" s="65" t="s">
        <v>114</v>
      </c>
      <c r="L32" s="66" t="s">
        <v>139</v>
      </c>
      <c r="M32" s="66" t="s">
        <v>172</v>
      </c>
      <c r="N32" s="68"/>
    </row>
    <row r="33" spans="1:14" ht="15" x14ac:dyDescent="0.2">
      <c r="A33" s="186" t="s">
        <v>115</v>
      </c>
      <c r="B33" s="69">
        <v>2</v>
      </c>
      <c r="C33" s="69">
        <v>65</v>
      </c>
      <c r="D33" s="70">
        <v>1008.4</v>
      </c>
      <c r="E33" s="70">
        <v>9.1</v>
      </c>
      <c r="F33" s="72">
        <v>8</v>
      </c>
      <c r="G33" s="81"/>
      <c r="H33" s="186" t="s">
        <v>115</v>
      </c>
      <c r="I33" s="69">
        <v>3</v>
      </c>
      <c r="J33" s="69">
        <v>70</v>
      </c>
      <c r="K33" s="70">
        <v>1010.8</v>
      </c>
      <c r="L33" s="70">
        <v>8.1</v>
      </c>
      <c r="M33" s="111">
        <v>0</v>
      </c>
      <c r="N33" s="68"/>
    </row>
    <row r="34" spans="1:14" ht="15" x14ac:dyDescent="0.2">
      <c r="A34" s="187" t="s">
        <v>116</v>
      </c>
      <c r="B34" s="72">
        <v>2</v>
      </c>
      <c r="C34" s="72">
        <v>62</v>
      </c>
      <c r="D34" s="73">
        <v>1008.4</v>
      </c>
      <c r="E34" s="73">
        <v>8.6999999999999993</v>
      </c>
      <c r="F34" s="69">
        <v>8</v>
      </c>
      <c r="G34" s="81"/>
      <c r="H34" s="187" t="s">
        <v>116</v>
      </c>
      <c r="I34" s="72">
        <v>3</v>
      </c>
      <c r="J34" s="72">
        <v>72</v>
      </c>
      <c r="K34" s="73">
        <v>1010.8</v>
      </c>
      <c r="L34" s="73">
        <v>8</v>
      </c>
      <c r="M34" s="111">
        <v>0</v>
      </c>
      <c r="N34" s="68"/>
    </row>
    <row r="35" spans="1:14" ht="15" x14ac:dyDescent="0.2">
      <c r="A35" s="186" t="s">
        <v>117</v>
      </c>
      <c r="B35" s="69">
        <v>2</v>
      </c>
      <c r="C35" s="69">
        <v>64</v>
      </c>
      <c r="D35" s="70">
        <v>1008.5</v>
      </c>
      <c r="E35" s="70">
        <v>8.9</v>
      </c>
      <c r="F35" s="72">
        <v>8</v>
      </c>
      <c r="G35" s="81"/>
      <c r="H35" s="186" t="s">
        <v>117</v>
      </c>
      <c r="I35" s="69">
        <v>3</v>
      </c>
      <c r="J35" s="69">
        <v>70</v>
      </c>
      <c r="K35" s="70">
        <v>1011</v>
      </c>
      <c r="L35" s="70">
        <v>7.5</v>
      </c>
      <c r="M35" s="111">
        <v>0</v>
      </c>
      <c r="N35" s="68"/>
    </row>
    <row r="36" spans="1:14" ht="15" x14ac:dyDescent="0.2">
      <c r="A36" s="187" t="s">
        <v>118</v>
      </c>
      <c r="B36" s="72">
        <v>2</v>
      </c>
      <c r="C36" s="72">
        <v>64</v>
      </c>
      <c r="D36" s="73">
        <v>1008.5</v>
      </c>
      <c r="E36" s="73">
        <v>8.1999999999999993</v>
      </c>
      <c r="F36" s="69">
        <v>4</v>
      </c>
      <c r="G36" s="81"/>
      <c r="H36" s="187" t="s">
        <v>118</v>
      </c>
      <c r="I36" s="72">
        <v>3</v>
      </c>
      <c r="J36" s="72">
        <v>70</v>
      </c>
      <c r="K36" s="73">
        <v>1011.4</v>
      </c>
      <c r="L36" s="73">
        <v>7.3</v>
      </c>
      <c r="M36" s="111">
        <v>0</v>
      </c>
      <c r="N36" s="68"/>
    </row>
    <row r="37" spans="1:14" ht="15" x14ac:dyDescent="0.2">
      <c r="A37" s="186" t="s">
        <v>119</v>
      </c>
      <c r="B37" s="69">
        <v>2</v>
      </c>
      <c r="C37" s="69">
        <v>65</v>
      </c>
      <c r="D37" s="70">
        <v>1008.6</v>
      </c>
      <c r="E37" s="73">
        <v>8.1999999999999993</v>
      </c>
      <c r="F37" s="72">
        <v>6</v>
      </c>
      <c r="G37" s="81"/>
      <c r="H37" s="186" t="s">
        <v>119</v>
      </c>
      <c r="I37" s="69">
        <v>3</v>
      </c>
      <c r="J37" s="69">
        <v>71</v>
      </c>
      <c r="K37" s="73">
        <v>1011.3</v>
      </c>
      <c r="L37" s="70">
        <v>7.4</v>
      </c>
      <c r="M37" s="111">
        <v>0</v>
      </c>
      <c r="N37" s="68"/>
    </row>
    <row r="38" spans="1:14" ht="15" x14ac:dyDescent="0.2">
      <c r="A38" s="187" t="s">
        <v>120</v>
      </c>
      <c r="B38" s="72">
        <v>2</v>
      </c>
      <c r="C38" s="72">
        <v>65</v>
      </c>
      <c r="D38" s="73">
        <v>1008.7</v>
      </c>
      <c r="E38" s="70">
        <v>8.6</v>
      </c>
      <c r="F38" s="69">
        <v>5</v>
      </c>
      <c r="G38" s="81"/>
      <c r="H38" s="187" t="s">
        <v>120</v>
      </c>
      <c r="I38" s="72">
        <v>3</v>
      </c>
      <c r="J38" s="72">
        <v>70</v>
      </c>
      <c r="K38" s="70">
        <v>1011.5</v>
      </c>
      <c r="L38" s="73">
        <v>7.5</v>
      </c>
      <c r="M38" s="111">
        <v>0</v>
      </c>
      <c r="N38" s="68"/>
    </row>
    <row r="39" spans="1:14" ht="15" x14ac:dyDescent="0.2">
      <c r="A39" s="186" t="s">
        <v>121</v>
      </c>
      <c r="B39" s="69">
        <v>2</v>
      </c>
      <c r="C39" s="69">
        <v>65</v>
      </c>
      <c r="D39" s="70">
        <v>1008.7</v>
      </c>
      <c r="E39" s="73">
        <v>9</v>
      </c>
      <c r="F39" s="72">
        <v>5</v>
      </c>
      <c r="G39" s="81"/>
      <c r="H39" s="186" t="s">
        <v>121</v>
      </c>
      <c r="I39" s="72">
        <v>3</v>
      </c>
      <c r="J39" s="69">
        <v>67</v>
      </c>
      <c r="K39" s="73">
        <v>1011.8</v>
      </c>
      <c r="L39" s="73">
        <v>7.5</v>
      </c>
      <c r="M39" s="111">
        <v>0</v>
      </c>
      <c r="N39" s="68"/>
    </row>
    <row r="40" spans="1:14" ht="15" x14ac:dyDescent="0.2">
      <c r="A40" s="187" t="s">
        <v>122</v>
      </c>
      <c r="B40" s="72">
        <v>2</v>
      </c>
      <c r="C40" s="72">
        <v>65</v>
      </c>
      <c r="D40" s="73">
        <v>1008.6</v>
      </c>
      <c r="E40" s="237">
        <v>9.6999999999999993</v>
      </c>
      <c r="F40" s="72">
        <v>6</v>
      </c>
      <c r="G40" s="81"/>
      <c r="H40" s="187" t="s">
        <v>122</v>
      </c>
      <c r="I40" s="69">
        <v>3</v>
      </c>
      <c r="J40" s="72">
        <v>63</v>
      </c>
      <c r="K40" s="73">
        <v>1011.9</v>
      </c>
      <c r="L40" s="70">
        <v>7.7</v>
      </c>
      <c r="M40" s="111">
        <v>0</v>
      </c>
      <c r="N40" s="68"/>
    </row>
    <row r="41" spans="1:14" ht="15" x14ac:dyDescent="0.2">
      <c r="A41" s="186" t="s">
        <v>123</v>
      </c>
      <c r="B41" s="72">
        <v>2</v>
      </c>
      <c r="C41" s="72">
        <v>63</v>
      </c>
      <c r="D41" s="70">
        <v>1008.5</v>
      </c>
      <c r="E41" s="238">
        <v>9.8000000000000007</v>
      </c>
      <c r="F41" s="72">
        <v>6</v>
      </c>
      <c r="G41" s="81"/>
      <c r="H41" s="186" t="s">
        <v>123</v>
      </c>
      <c r="I41" s="72">
        <v>3</v>
      </c>
      <c r="J41" s="209">
        <v>58</v>
      </c>
      <c r="K41" s="73">
        <v>1012.2</v>
      </c>
      <c r="L41" s="73">
        <v>7.6</v>
      </c>
      <c r="M41" s="111">
        <v>1</v>
      </c>
      <c r="N41" s="68"/>
    </row>
    <row r="42" spans="1:14" ht="15" x14ac:dyDescent="0.2">
      <c r="A42" s="187" t="s">
        <v>124</v>
      </c>
      <c r="B42" s="69">
        <v>2</v>
      </c>
      <c r="C42" s="72">
        <v>62</v>
      </c>
      <c r="D42" s="73">
        <v>1008.2</v>
      </c>
      <c r="E42" s="237">
        <v>9.9</v>
      </c>
      <c r="F42" s="72">
        <v>7</v>
      </c>
      <c r="G42" s="81"/>
      <c r="H42" s="207" t="s">
        <v>124</v>
      </c>
      <c r="I42" s="72">
        <v>3</v>
      </c>
      <c r="J42" s="210">
        <v>52</v>
      </c>
      <c r="K42" s="70">
        <v>1012.2</v>
      </c>
      <c r="L42" s="73">
        <v>7.5</v>
      </c>
      <c r="M42" s="111">
        <v>1</v>
      </c>
      <c r="N42" s="68"/>
    </row>
    <row r="43" spans="1:14" ht="15" x14ac:dyDescent="0.2">
      <c r="A43" s="186" t="s">
        <v>125</v>
      </c>
      <c r="B43" s="72">
        <v>3</v>
      </c>
      <c r="C43" s="69">
        <v>54</v>
      </c>
      <c r="D43" s="73">
        <v>1007.8</v>
      </c>
      <c r="E43" s="238">
        <v>9.5</v>
      </c>
      <c r="F43" s="72">
        <v>7</v>
      </c>
      <c r="G43" s="81"/>
      <c r="H43" s="208" t="s">
        <v>125</v>
      </c>
      <c r="I43" s="72">
        <v>3</v>
      </c>
      <c r="J43" s="72">
        <v>52</v>
      </c>
      <c r="K43" s="73">
        <v>1012.5</v>
      </c>
      <c r="L43" s="70">
        <v>8.1</v>
      </c>
      <c r="M43" s="111">
        <v>2</v>
      </c>
      <c r="N43" s="68"/>
    </row>
    <row r="44" spans="1:14" ht="15" x14ac:dyDescent="0.2">
      <c r="A44" s="187" t="s">
        <v>126</v>
      </c>
      <c r="B44" s="69">
        <v>3</v>
      </c>
      <c r="C44" s="72">
        <v>51</v>
      </c>
      <c r="D44" s="73">
        <v>1007.3</v>
      </c>
      <c r="E44" s="237">
        <v>8.9</v>
      </c>
      <c r="F44" s="72">
        <v>6</v>
      </c>
      <c r="G44" s="81"/>
      <c r="H44" s="187" t="s">
        <v>126</v>
      </c>
      <c r="I44" s="72">
        <v>3</v>
      </c>
      <c r="J44" s="72">
        <v>47</v>
      </c>
      <c r="K44" s="73">
        <v>1012.5</v>
      </c>
      <c r="L44" s="73">
        <v>8.1</v>
      </c>
      <c r="M44" s="111">
        <v>3</v>
      </c>
      <c r="N44" s="68"/>
    </row>
    <row r="45" spans="1:14" ht="15" x14ac:dyDescent="0.2">
      <c r="A45" s="186" t="s">
        <v>127</v>
      </c>
      <c r="B45" s="72">
        <v>3</v>
      </c>
      <c r="C45" s="69">
        <v>50</v>
      </c>
      <c r="D45" s="70">
        <v>1006.8</v>
      </c>
      <c r="E45" s="238">
        <v>8.6999999999999993</v>
      </c>
      <c r="F45" s="72">
        <v>6</v>
      </c>
      <c r="G45" s="81"/>
      <c r="H45" s="186" t="s">
        <v>127</v>
      </c>
      <c r="I45" s="69">
        <v>3</v>
      </c>
      <c r="J45" s="72">
        <v>50</v>
      </c>
      <c r="K45" s="73">
        <v>1012.7</v>
      </c>
      <c r="L45" s="73">
        <v>8.1999999999999993</v>
      </c>
      <c r="M45" s="111">
        <v>3</v>
      </c>
      <c r="N45" s="68"/>
    </row>
    <row r="46" spans="1:14" ht="15" x14ac:dyDescent="0.2">
      <c r="A46" s="187" t="s">
        <v>128</v>
      </c>
      <c r="B46" s="69">
        <v>3</v>
      </c>
      <c r="C46" s="72">
        <v>50</v>
      </c>
      <c r="D46" s="73">
        <v>1006.6</v>
      </c>
      <c r="E46" s="237">
        <v>9.5</v>
      </c>
      <c r="F46" s="72">
        <v>6</v>
      </c>
      <c r="G46" s="81"/>
      <c r="H46" s="187" t="s">
        <v>128</v>
      </c>
      <c r="I46" s="72">
        <v>3</v>
      </c>
      <c r="J46" s="213">
        <v>47</v>
      </c>
      <c r="K46" s="70">
        <v>1012.7</v>
      </c>
      <c r="L46" s="70">
        <v>9.1</v>
      </c>
      <c r="M46" s="111">
        <v>3</v>
      </c>
      <c r="N46" s="68"/>
    </row>
    <row r="47" spans="1:14" ht="15" x14ac:dyDescent="0.2">
      <c r="A47" s="186" t="s">
        <v>129</v>
      </c>
      <c r="B47" s="72">
        <v>2</v>
      </c>
      <c r="C47" s="69">
        <v>52</v>
      </c>
      <c r="D47" s="73">
        <v>1006.7</v>
      </c>
      <c r="E47" s="238">
        <v>9.8000000000000007</v>
      </c>
      <c r="F47" s="72">
        <v>7</v>
      </c>
      <c r="G47" s="81"/>
      <c r="H47" s="186" t="s">
        <v>129</v>
      </c>
      <c r="I47" s="69">
        <v>3</v>
      </c>
      <c r="J47" s="72">
        <v>40</v>
      </c>
      <c r="K47" s="73">
        <v>1012.7</v>
      </c>
      <c r="L47" s="73">
        <v>6.9</v>
      </c>
      <c r="M47" s="111">
        <v>5</v>
      </c>
      <c r="N47" s="68"/>
    </row>
    <row r="48" spans="1:14" ht="15" x14ac:dyDescent="0.2">
      <c r="A48" s="187" t="s">
        <v>130</v>
      </c>
      <c r="B48" s="72">
        <v>2</v>
      </c>
      <c r="C48" s="72">
        <v>57</v>
      </c>
      <c r="D48" s="70">
        <v>1006.8</v>
      </c>
      <c r="E48" s="237">
        <v>10.7</v>
      </c>
      <c r="F48" s="72">
        <v>7</v>
      </c>
      <c r="G48" s="81"/>
      <c r="H48" s="187" t="s">
        <v>130</v>
      </c>
      <c r="I48" s="72">
        <v>3</v>
      </c>
      <c r="J48" s="72">
        <v>43</v>
      </c>
      <c r="K48" s="73">
        <v>1012.8</v>
      </c>
      <c r="L48" s="73">
        <v>7</v>
      </c>
      <c r="M48" s="111">
        <v>5</v>
      </c>
      <c r="N48" s="68"/>
    </row>
    <row r="49" spans="1:14" ht="15" x14ac:dyDescent="0.2">
      <c r="A49" s="186" t="s">
        <v>131</v>
      </c>
      <c r="B49" s="69">
        <v>3</v>
      </c>
      <c r="C49" s="72">
        <v>59</v>
      </c>
      <c r="D49" s="73">
        <v>1006.8</v>
      </c>
      <c r="E49" s="238">
        <v>11.1</v>
      </c>
      <c r="F49" s="72">
        <v>7</v>
      </c>
      <c r="G49" s="81"/>
      <c r="H49" s="186" t="s">
        <v>131</v>
      </c>
      <c r="I49" s="69">
        <v>2</v>
      </c>
      <c r="J49" s="69">
        <v>47</v>
      </c>
      <c r="K49" s="70">
        <v>1013</v>
      </c>
      <c r="L49" s="70">
        <v>9</v>
      </c>
      <c r="M49" s="111">
        <v>5</v>
      </c>
      <c r="N49" s="68"/>
    </row>
    <row r="50" spans="1:14" ht="15" x14ac:dyDescent="0.2">
      <c r="A50" s="187" t="s">
        <v>132</v>
      </c>
      <c r="B50" s="72">
        <v>3</v>
      </c>
      <c r="C50" s="72">
        <v>56</v>
      </c>
      <c r="D50" s="73">
        <v>1006.6</v>
      </c>
      <c r="E50" s="74">
        <v>10.8</v>
      </c>
      <c r="F50" s="72">
        <v>5</v>
      </c>
      <c r="G50" s="81"/>
      <c r="H50" s="187" t="s">
        <v>132</v>
      </c>
      <c r="I50" s="72">
        <v>2</v>
      </c>
      <c r="J50" s="72">
        <v>48</v>
      </c>
      <c r="K50" s="73">
        <v>1013.1</v>
      </c>
      <c r="L50" s="73">
        <v>8.1999999999999993</v>
      </c>
      <c r="M50" s="111">
        <v>6</v>
      </c>
      <c r="N50" s="68"/>
    </row>
    <row r="51" spans="1:14" ht="15" x14ac:dyDescent="0.2">
      <c r="A51" s="186" t="s">
        <v>133</v>
      </c>
      <c r="B51" s="69">
        <v>3</v>
      </c>
      <c r="C51" s="69">
        <v>54</v>
      </c>
      <c r="D51" s="70">
        <v>1006.4</v>
      </c>
      <c r="E51" s="71">
        <v>9.8000000000000007</v>
      </c>
      <c r="F51" s="72">
        <v>5</v>
      </c>
      <c r="G51" s="81"/>
      <c r="H51" s="186" t="s">
        <v>133</v>
      </c>
      <c r="I51" s="69">
        <v>2</v>
      </c>
      <c r="J51" s="69">
        <v>45</v>
      </c>
      <c r="K51" s="70">
        <v>1013.2</v>
      </c>
      <c r="L51" s="70">
        <v>6.9</v>
      </c>
      <c r="M51" s="111">
        <v>5</v>
      </c>
      <c r="N51" s="68"/>
    </row>
    <row r="52" spans="1:14" ht="15" x14ac:dyDescent="0.2">
      <c r="A52" s="187" t="s">
        <v>134</v>
      </c>
      <c r="B52" s="72">
        <v>2</v>
      </c>
      <c r="C52" s="72">
        <v>66</v>
      </c>
      <c r="D52" s="73">
        <v>1008.4</v>
      </c>
      <c r="E52" s="74">
        <v>9</v>
      </c>
      <c r="F52" s="72">
        <v>7</v>
      </c>
      <c r="G52" s="81"/>
      <c r="H52" s="187" t="s">
        <v>134</v>
      </c>
      <c r="I52" s="72">
        <v>2</v>
      </c>
      <c r="J52" s="72">
        <v>47</v>
      </c>
      <c r="K52" s="73">
        <v>1013.8</v>
      </c>
      <c r="L52" s="73">
        <v>6.7</v>
      </c>
      <c r="M52" s="111">
        <v>3</v>
      </c>
      <c r="N52" s="68"/>
    </row>
    <row r="53" spans="1:14" ht="15" x14ac:dyDescent="0.2">
      <c r="A53" s="186" t="s">
        <v>135</v>
      </c>
      <c r="B53" s="69">
        <v>2</v>
      </c>
      <c r="C53" s="69">
        <v>70</v>
      </c>
      <c r="D53" s="70">
        <v>1009</v>
      </c>
      <c r="E53" s="71">
        <v>9.1</v>
      </c>
      <c r="F53" s="72">
        <v>6</v>
      </c>
      <c r="G53" s="81"/>
      <c r="H53" s="186" t="s">
        <v>135</v>
      </c>
      <c r="I53" s="69">
        <v>2</v>
      </c>
      <c r="J53" s="69">
        <v>57</v>
      </c>
      <c r="K53" s="70">
        <v>1014.4</v>
      </c>
      <c r="L53" s="70">
        <v>7.3</v>
      </c>
      <c r="M53" s="111">
        <v>3</v>
      </c>
      <c r="N53" s="68"/>
    </row>
    <row r="54" spans="1:14" ht="15" x14ac:dyDescent="0.2">
      <c r="A54" s="187" t="s">
        <v>136</v>
      </c>
      <c r="B54" s="72">
        <v>2</v>
      </c>
      <c r="C54" s="72">
        <v>73</v>
      </c>
      <c r="D54" s="73">
        <v>1009.5</v>
      </c>
      <c r="E54" s="74">
        <v>8.8000000000000007</v>
      </c>
      <c r="F54" s="72">
        <v>1</v>
      </c>
      <c r="G54" s="81"/>
      <c r="H54" s="187" t="s">
        <v>136</v>
      </c>
      <c r="I54" s="72">
        <v>1</v>
      </c>
      <c r="J54" s="72">
        <v>61</v>
      </c>
      <c r="K54" s="73">
        <v>1015.1</v>
      </c>
      <c r="L54" s="73">
        <v>7</v>
      </c>
      <c r="M54" s="111">
        <v>6</v>
      </c>
      <c r="N54" s="68"/>
    </row>
    <row r="55" spans="1:14" ht="15" x14ac:dyDescent="0.2">
      <c r="A55" s="187" t="s">
        <v>137</v>
      </c>
      <c r="B55" s="72">
        <v>1</v>
      </c>
      <c r="C55" s="72">
        <v>76</v>
      </c>
      <c r="D55" s="73">
        <v>1009.7</v>
      </c>
      <c r="E55" s="74">
        <v>8.3000000000000007</v>
      </c>
      <c r="F55" s="72">
        <v>0</v>
      </c>
      <c r="G55" s="81"/>
      <c r="H55" s="187" t="s">
        <v>137</v>
      </c>
      <c r="I55" s="72">
        <v>2</v>
      </c>
      <c r="J55" s="72">
        <v>64</v>
      </c>
      <c r="K55" s="73">
        <v>1015.5</v>
      </c>
      <c r="L55" s="73">
        <v>7.7</v>
      </c>
      <c r="M55" s="111">
        <v>4</v>
      </c>
      <c r="N55" s="68"/>
    </row>
    <row r="56" spans="1:14" ht="15.75" thickBot="1" x14ac:dyDescent="0.25">
      <c r="A56" s="188" t="s">
        <v>138</v>
      </c>
      <c r="B56" s="75">
        <v>2</v>
      </c>
      <c r="C56" s="75">
        <v>71</v>
      </c>
      <c r="D56" s="70">
        <v>1010.4</v>
      </c>
      <c r="E56" s="76">
        <v>8.1999999999999993</v>
      </c>
      <c r="F56" s="72">
        <v>0</v>
      </c>
      <c r="G56" s="81"/>
      <c r="H56" s="188" t="s">
        <v>138</v>
      </c>
      <c r="I56" s="69">
        <v>2</v>
      </c>
      <c r="J56" s="75">
        <v>68</v>
      </c>
      <c r="K56" s="70">
        <v>1015.8</v>
      </c>
      <c r="L56" s="70">
        <v>7.9</v>
      </c>
      <c r="M56" s="111">
        <v>1</v>
      </c>
      <c r="N56" s="68"/>
    </row>
    <row r="57" spans="1:14" ht="15.75" thickBot="1" x14ac:dyDescent="0.25">
      <c r="A57" s="77" t="s">
        <v>110</v>
      </c>
      <c r="B57" s="78">
        <f>ROUND(AVERAGE(B33:B56),1)</f>
        <v>2.2999999999999998</v>
      </c>
      <c r="C57" s="78">
        <f>ROUND(AVERAGE(C33:C56),1)</f>
        <v>61.6</v>
      </c>
      <c r="D57" s="78">
        <f>ROUND(AVERAGE(D33:D56),1)</f>
        <v>1008.1</v>
      </c>
      <c r="E57" s="78">
        <f>ROUND(AVERAGE(E33:E56),1)</f>
        <v>9.3000000000000007</v>
      </c>
      <c r="F57" s="78">
        <f>ROUND(AVERAGE(F33:F56),1)</f>
        <v>5.5</v>
      </c>
      <c r="G57" s="81"/>
      <c r="H57" s="77" t="s">
        <v>110</v>
      </c>
      <c r="I57" s="78">
        <f>ROUND(AVERAGE(I33:I56),1)</f>
        <v>2.6</v>
      </c>
      <c r="J57" s="78">
        <f>ROUND(AVERAGE(J33:J56),1)</f>
        <v>57.5</v>
      </c>
      <c r="K57" s="78">
        <f>ROUND(AVERAGE(K33:K56),1)</f>
        <v>1012.7</v>
      </c>
      <c r="L57" s="78">
        <f>ROUND(AVERAGE(L33:L56),1)</f>
        <v>7.7</v>
      </c>
      <c r="M57" s="78">
        <f>ROUND(AVERAGE(M33:M56),1)</f>
        <v>2.2999999999999998</v>
      </c>
      <c r="N57" s="68"/>
    </row>
    <row r="58" spans="1:14" ht="15" x14ac:dyDescent="0.2">
      <c r="A58" s="67"/>
      <c r="B58" s="67"/>
      <c r="C58" s="67"/>
      <c r="D58" s="67"/>
      <c r="E58" s="81"/>
      <c r="F58" s="81"/>
      <c r="G58" s="81"/>
      <c r="H58" s="81"/>
      <c r="I58" s="81"/>
      <c r="J58" s="81"/>
      <c r="K58" s="81"/>
      <c r="L58" s="81"/>
      <c r="M58" s="81"/>
      <c r="N58" s="68"/>
    </row>
    <row r="59" spans="1:14" ht="15" x14ac:dyDescent="0.2">
      <c r="A59" s="67"/>
      <c r="B59" s="67"/>
      <c r="C59" s="67"/>
      <c r="D59" s="79"/>
      <c r="E59" s="80">
        <v>42214</v>
      </c>
      <c r="F59" s="81"/>
      <c r="G59" s="81"/>
      <c r="H59" s="81"/>
      <c r="I59" s="81"/>
      <c r="J59" s="81"/>
      <c r="K59" s="82"/>
      <c r="L59" s="80">
        <v>42215</v>
      </c>
      <c r="M59" s="81"/>
      <c r="N59" s="68"/>
    </row>
    <row r="60" spans="1:14" ht="14.25" x14ac:dyDescent="0.2">
      <c r="A60" s="68"/>
      <c r="B60" s="68"/>
      <c r="C60" s="68"/>
      <c r="D60" s="68"/>
      <c r="E60" s="83"/>
      <c r="F60" s="83"/>
      <c r="G60" s="83"/>
      <c r="H60" s="83"/>
      <c r="I60" s="83"/>
      <c r="J60" s="83"/>
      <c r="K60" s="83"/>
      <c r="L60" s="83"/>
      <c r="M60" s="83"/>
      <c r="N60" s="68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H3:H26 A33:A56 H33:H56" numberStoredAsText="1"/>
    <ignoredError sqref="E27 L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W44" sqref="W44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29" customWidth="1"/>
    <col min="8" max="8" width="4.7109375" style="229" customWidth="1"/>
    <col min="9" max="9" width="5.7109375" customWidth="1"/>
    <col min="10" max="10" width="2.85546875" customWidth="1"/>
    <col min="11" max="11" width="2.42578125" hidden="1" customWidth="1"/>
    <col min="12" max="12" width="4.85546875" style="229" customWidth="1"/>
    <col min="13" max="13" width="6.42578125" style="229" customWidth="1"/>
    <col min="14" max="14" width="6.28515625" style="229" customWidth="1"/>
    <col min="15" max="15" width="4.7109375" style="229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230" customWidth="1"/>
    <col min="23" max="23" width="3.42578125" customWidth="1"/>
    <col min="24" max="24" width="3.85546875" customWidth="1"/>
    <col min="25" max="26" width="6.85546875" customWidth="1"/>
    <col min="27" max="27" width="11.5703125" hidden="1" customWidth="1"/>
    <col min="28" max="28" width="11.7109375" hidden="1" customWidth="1"/>
    <col min="29" max="29" width="10" hidden="1" customWidth="1"/>
    <col min="30" max="30" width="13.42578125" hidden="1" customWidth="1"/>
    <col min="31" max="31" width="14.140625" hidden="1" customWidth="1"/>
    <col min="32" max="32" width="14.7109375" hidden="1" customWidth="1"/>
    <col min="33" max="33" width="13.42578125" hidden="1" customWidth="1"/>
    <col min="34" max="34" width="15.5703125" hidden="1" customWidth="1"/>
    <col min="35" max="35" width="25.140625" hidden="1" customWidth="1"/>
    <col min="36" max="36" width="0.140625" hidden="1" customWidth="1"/>
  </cols>
  <sheetData>
    <row r="1" spans="1:3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35" ht="15.75" x14ac:dyDescent="0.25">
      <c r="A2" s="21" t="s">
        <v>170</v>
      </c>
      <c r="B2" s="63"/>
      <c r="C2" s="63"/>
      <c r="D2" s="63"/>
      <c r="E2" s="63"/>
      <c r="F2" s="17"/>
      <c r="G2" s="17"/>
      <c r="H2" s="17"/>
      <c r="I2" s="17"/>
      <c r="J2" s="17"/>
      <c r="K2" s="17"/>
      <c r="L2" s="22" t="s">
        <v>30</v>
      </c>
      <c r="M2" s="284" t="s">
        <v>217</v>
      </c>
      <c r="N2" s="284"/>
      <c r="O2" s="17"/>
      <c r="P2" s="17"/>
      <c r="Q2" s="221"/>
      <c r="R2" s="21" t="s">
        <v>148</v>
      </c>
      <c r="S2" s="219"/>
      <c r="T2" s="219"/>
      <c r="U2" s="222" t="s">
        <v>209</v>
      </c>
      <c r="V2" s="220"/>
      <c r="W2" s="17"/>
      <c r="X2" s="20"/>
      <c r="Y2" s="64"/>
      <c r="Z2" s="176"/>
    </row>
    <row r="3" spans="1:3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3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164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2"/>
      <c r="Q4" s="25"/>
      <c r="R4" s="26" t="s">
        <v>42</v>
      </c>
      <c r="S4" s="27"/>
      <c r="T4" s="28"/>
      <c r="U4" s="29"/>
      <c r="V4" s="30" t="s">
        <v>43</v>
      </c>
      <c r="W4" s="190" t="s">
        <v>191</v>
      </c>
      <c r="X4" s="190"/>
    </row>
    <row r="5" spans="1:3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111</v>
      </c>
      <c r="K5" s="34"/>
      <c r="L5" s="31"/>
      <c r="M5" s="31"/>
      <c r="N5" s="31"/>
      <c r="O5" s="33" t="s">
        <v>165</v>
      </c>
      <c r="P5" s="52" t="s">
        <v>44</v>
      </c>
      <c r="Q5" s="35" t="s">
        <v>45</v>
      </c>
      <c r="R5" s="52" t="s">
        <v>150</v>
      </c>
      <c r="S5" s="36" t="s">
        <v>46</v>
      </c>
      <c r="T5" s="36" t="s">
        <v>47</v>
      </c>
      <c r="U5" s="36" t="s">
        <v>48</v>
      </c>
      <c r="V5" s="33" t="s">
        <v>165</v>
      </c>
      <c r="W5" s="190" t="s">
        <v>192</v>
      </c>
      <c r="X5" s="189"/>
    </row>
    <row r="6" spans="1:35" x14ac:dyDescent="0.2">
      <c r="A6" s="116" t="s">
        <v>2</v>
      </c>
      <c r="B6" s="236">
        <v>21.2</v>
      </c>
      <c r="C6" s="236">
        <v>28.6</v>
      </c>
      <c r="D6" s="236">
        <v>12.8</v>
      </c>
      <c r="E6" s="245">
        <v>10.3</v>
      </c>
      <c r="F6" s="246">
        <v>38</v>
      </c>
      <c r="G6" s="247">
        <v>65</v>
      </c>
      <c r="H6" s="236">
        <v>1</v>
      </c>
      <c r="I6" s="236" t="s">
        <v>216</v>
      </c>
      <c r="J6" s="248"/>
      <c r="K6" s="248"/>
      <c r="L6" s="236">
        <v>14.6</v>
      </c>
      <c r="M6" s="260">
        <v>1021.8</v>
      </c>
      <c r="N6" s="236">
        <v>13.6</v>
      </c>
      <c r="O6" s="248">
        <v>1</v>
      </c>
      <c r="P6" s="249"/>
      <c r="Q6" s="250"/>
      <c r="R6" s="248"/>
      <c r="S6" s="249"/>
      <c r="T6" s="248"/>
      <c r="U6" s="248"/>
      <c r="V6" s="249">
        <v>3</v>
      </c>
      <c r="W6" s="19"/>
      <c r="X6" s="40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206</v>
      </c>
    </row>
    <row r="7" spans="1:35" x14ac:dyDescent="0.2">
      <c r="A7" s="116" t="s">
        <v>3</v>
      </c>
      <c r="B7" s="236">
        <v>23.3</v>
      </c>
      <c r="C7" s="236">
        <v>31</v>
      </c>
      <c r="D7" s="236">
        <v>13.9</v>
      </c>
      <c r="E7" s="245">
        <v>10.5</v>
      </c>
      <c r="F7" s="246">
        <v>36</v>
      </c>
      <c r="G7" s="247">
        <v>61</v>
      </c>
      <c r="H7" s="262">
        <v>0.5</v>
      </c>
      <c r="I7" s="236" t="s">
        <v>216</v>
      </c>
      <c r="J7" s="251"/>
      <c r="K7" s="248"/>
      <c r="L7" s="236">
        <v>14.6</v>
      </c>
      <c r="M7" s="236">
        <v>1022.81</v>
      </c>
      <c r="N7" s="236">
        <v>14.7</v>
      </c>
      <c r="O7" s="248">
        <v>1</v>
      </c>
      <c r="P7" s="249"/>
      <c r="Q7" s="250"/>
      <c r="R7" s="248"/>
      <c r="S7" s="249"/>
      <c r="T7" s="248"/>
      <c r="U7" s="248"/>
      <c r="V7" s="249">
        <v>4</v>
      </c>
      <c r="W7" s="19"/>
      <c r="X7" s="40"/>
      <c r="AA7" s="4">
        <f>COUNTIF(C6:C15,"&gt;=30")</f>
        <v>5</v>
      </c>
      <c r="AB7" s="4">
        <f>COUNTIF(C6:C15,"&gt;=25")</f>
        <v>7</v>
      </c>
      <c r="AC7" s="4">
        <f>COUNTIF(C6:C15,"&lt;0")</f>
        <v>0</v>
      </c>
      <c r="AD7" s="3"/>
      <c r="AE7" s="4">
        <f>COUNTIF(I6:I15,"&gt;=0,1")</f>
        <v>4</v>
      </c>
      <c r="AF7" s="4">
        <f>COUNTIF(I6:I15,"&gt;=1")</f>
        <v>4</v>
      </c>
      <c r="AG7" s="4">
        <f>COUNTIF(I6:I15,"&gt;=3")</f>
        <v>2</v>
      </c>
      <c r="AH7" s="1">
        <f>COUNTIF(I6:I15,"&gt;=10")</f>
        <v>1</v>
      </c>
      <c r="AI7" s="1">
        <f>COUNTIF(I6:I15,"&gt;=20")</f>
        <v>0</v>
      </c>
    </row>
    <row r="8" spans="1:35" x14ac:dyDescent="0.2">
      <c r="A8" s="116" t="s">
        <v>4</v>
      </c>
      <c r="B8" s="236">
        <v>25.6</v>
      </c>
      <c r="C8" s="236">
        <v>33.299999999999997</v>
      </c>
      <c r="D8" s="236">
        <v>16.100000000000001</v>
      </c>
      <c r="E8" s="245">
        <v>11.4</v>
      </c>
      <c r="F8" s="246">
        <v>37</v>
      </c>
      <c r="G8" s="247">
        <v>58</v>
      </c>
      <c r="H8" s="236">
        <v>0.8</v>
      </c>
      <c r="I8" s="236" t="s">
        <v>216</v>
      </c>
      <c r="J8" s="251"/>
      <c r="K8" s="248"/>
      <c r="L8" s="236">
        <v>14.6</v>
      </c>
      <c r="M8" s="261">
        <v>1023.5</v>
      </c>
      <c r="N8" s="236">
        <v>16.100000000000001</v>
      </c>
      <c r="O8" s="248">
        <v>2</v>
      </c>
      <c r="P8" s="249"/>
      <c r="Q8" s="250"/>
      <c r="R8" s="248"/>
      <c r="S8" s="249"/>
      <c r="T8" s="248"/>
      <c r="U8" s="248"/>
      <c r="V8" s="249">
        <v>4</v>
      </c>
      <c r="W8" s="19"/>
      <c r="X8" s="40"/>
      <c r="AA8" s="4">
        <f>COUNTIF(C18:C27,"&gt;=30")</f>
        <v>3</v>
      </c>
      <c r="AB8" s="4">
        <f>COUNTIF(C18:C27,"&gt;=25")</f>
        <v>6</v>
      </c>
      <c r="AC8" s="4">
        <f>COUNTIF(C18:C27,"&lt;0")</f>
        <v>0</v>
      </c>
      <c r="AD8" s="3"/>
      <c r="AE8" s="4">
        <f>COUNTIF(I18:I27,"&gt;=0,1")</f>
        <v>7</v>
      </c>
      <c r="AF8" s="4">
        <f>COUNTIF(I18:I27,"&gt;=1")</f>
        <v>4</v>
      </c>
      <c r="AG8" s="4">
        <f>COUNTIF(I18:I27,"&gt;=3")</f>
        <v>2</v>
      </c>
      <c r="AH8" s="1">
        <f>COUNTIF(I18:I27,"&gt;=10")</f>
        <v>1</v>
      </c>
      <c r="AI8" s="1">
        <f>COUNTIF(I18:I27,"&gt;=20")</f>
        <v>0</v>
      </c>
    </row>
    <row r="9" spans="1:35" x14ac:dyDescent="0.2">
      <c r="A9" s="116" t="s">
        <v>5</v>
      </c>
      <c r="B9" s="236">
        <v>27.8</v>
      </c>
      <c r="C9" s="236">
        <v>35.299999999999997</v>
      </c>
      <c r="D9" s="236">
        <v>19.3</v>
      </c>
      <c r="E9" s="245" t="s">
        <v>162</v>
      </c>
      <c r="F9" s="246">
        <v>35</v>
      </c>
      <c r="G9" s="265">
        <v>57</v>
      </c>
      <c r="H9" s="236">
        <v>2.1</v>
      </c>
      <c r="I9" s="236" t="s">
        <v>216</v>
      </c>
      <c r="J9" s="251"/>
      <c r="K9" s="248"/>
      <c r="L9" s="261">
        <v>14.9</v>
      </c>
      <c r="M9" s="236">
        <v>1020.1</v>
      </c>
      <c r="N9" s="236">
        <v>17.899999999999999</v>
      </c>
      <c r="O9" s="37">
        <v>2</v>
      </c>
      <c r="P9" s="249"/>
      <c r="Q9" s="250"/>
      <c r="R9" s="248"/>
      <c r="S9" s="58"/>
      <c r="T9" s="248"/>
      <c r="U9" s="248"/>
      <c r="V9" s="249">
        <v>3</v>
      </c>
      <c r="W9" s="19"/>
      <c r="X9" s="40"/>
      <c r="AA9" s="4">
        <f>COUNTIF(C30:C40,"&gt;=30")</f>
        <v>2</v>
      </c>
      <c r="AB9" s="4">
        <f>COUNTIF(C30:C40,"&gt;=25")</f>
        <v>5</v>
      </c>
      <c r="AC9" s="4">
        <f>COUNTIF(C30:C40,"&lt;0")</f>
        <v>0</v>
      </c>
      <c r="AD9" s="3"/>
      <c r="AE9" s="4">
        <f>COUNTIF(I30:I40,"&gt;=0,1")</f>
        <v>6</v>
      </c>
      <c r="AF9" s="4">
        <f>COUNTIF(I30:I40,"&gt;=1")</f>
        <v>4</v>
      </c>
      <c r="AG9" s="4">
        <f>COUNTIF(I30:I40,"&gt;=3")</f>
        <v>3</v>
      </c>
      <c r="AH9" s="1">
        <f>COUNTIF(I30:I40,"&gt;=10")</f>
        <v>1</v>
      </c>
      <c r="AI9" s="1">
        <f>COUNTIF(I30:I40,"&gt;=20")</f>
        <v>0</v>
      </c>
    </row>
    <row r="10" spans="1:35" x14ac:dyDescent="0.2">
      <c r="A10" s="116" t="s">
        <v>6</v>
      </c>
      <c r="B10" s="236">
        <v>27.9</v>
      </c>
      <c r="C10" s="236">
        <v>35.700000000000003</v>
      </c>
      <c r="D10" s="236">
        <v>20.8</v>
      </c>
      <c r="E10" s="245" t="s">
        <v>162</v>
      </c>
      <c r="F10" s="246">
        <v>37</v>
      </c>
      <c r="G10" s="247">
        <v>60</v>
      </c>
      <c r="H10" s="236">
        <v>4.9000000000000004</v>
      </c>
      <c r="I10" s="236">
        <v>4</v>
      </c>
      <c r="J10" s="251" t="s">
        <v>225</v>
      </c>
      <c r="K10" s="248"/>
      <c r="L10" s="236">
        <v>8.3000000000000007</v>
      </c>
      <c r="M10" s="236">
        <v>1015.1</v>
      </c>
      <c r="N10" s="261">
        <v>18.8</v>
      </c>
      <c r="O10" s="248">
        <v>1</v>
      </c>
      <c r="P10" s="249"/>
      <c r="Q10" s="250"/>
      <c r="R10" s="248">
        <v>1</v>
      </c>
      <c r="S10" s="249">
        <v>1</v>
      </c>
      <c r="T10" s="248"/>
      <c r="U10" s="248"/>
      <c r="V10" s="249">
        <v>5</v>
      </c>
      <c r="W10" s="19"/>
      <c r="X10" s="40"/>
      <c r="AA10" s="3"/>
      <c r="AB10" s="3"/>
      <c r="AC10" s="3"/>
      <c r="AD10" s="3"/>
      <c r="AE10" s="3"/>
      <c r="AF10" s="3"/>
      <c r="AG10" s="3"/>
    </row>
    <row r="11" spans="1:35" x14ac:dyDescent="0.2">
      <c r="A11" s="116" t="s">
        <v>7</v>
      </c>
      <c r="B11" s="236">
        <v>21.3</v>
      </c>
      <c r="C11" s="236">
        <v>25.6</v>
      </c>
      <c r="D11" s="236">
        <v>18.600000000000001</v>
      </c>
      <c r="E11" s="245" t="s">
        <v>162</v>
      </c>
      <c r="F11" s="246">
        <v>50</v>
      </c>
      <c r="G11" s="247">
        <v>74</v>
      </c>
      <c r="H11" s="236">
        <v>4.7</v>
      </c>
      <c r="I11" s="236" t="s">
        <v>216</v>
      </c>
      <c r="J11" s="251"/>
      <c r="K11" s="248"/>
      <c r="L11" s="236">
        <v>6.6</v>
      </c>
      <c r="M11" s="236">
        <v>1017.8</v>
      </c>
      <c r="N11" s="236">
        <v>16.399999999999999</v>
      </c>
      <c r="O11" s="248">
        <v>2</v>
      </c>
      <c r="P11" s="249"/>
      <c r="Q11" s="250"/>
      <c r="R11" s="248"/>
      <c r="S11" s="249">
        <v>1</v>
      </c>
      <c r="T11" s="248"/>
      <c r="U11" s="248"/>
      <c r="V11" s="249">
        <v>4</v>
      </c>
      <c r="W11" s="19"/>
      <c r="X11" s="40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5" x14ac:dyDescent="0.2">
      <c r="A12" s="116" t="s">
        <v>8</v>
      </c>
      <c r="B12" s="236">
        <v>24.4</v>
      </c>
      <c r="C12" s="236">
        <v>33.200000000000003</v>
      </c>
      <c r="D12" s="236">
        <v>13.2</v>
      </c>
      <c r="E12" s="245">
        <v>11.4</v>
      </c>
      <c r="F12" s="246">
        <v>37</v>
      </c>
      <c r="G12" s="247">
        <v>63</v>
      </c>
      <c r="H12" s="236">
        <v>2.1</v>
      </c>
      <c r="I12" s="236">
        <v>13</v>
      </c>
      <c r="J12" s="251" t="s">
        <v>232</v>
      </c>
      <c r="K12" s="248"/>
      <c r="L12" s="236">
        <v>13.8</v>
      </c>
      <c r="M12" s="236">
        <v>1012</v>
      </c>
      <c r="N12" s="236">
        <v>15.9</v>
      </c>
      <c r="O12" s="248">
        <v>1</v>
      </c>
      <c r="P12" s="249"/>
      <c r="Q12" s="250"/>
      <c r="R12" s="248">
        <v>1</v>
      </c>
      <c r="S12" s="249">
        <v>1</v>
      </c>
      <c r="T12" s="248">
        <v>1</v>
      </c>
      <c r="U12" s="248"/>
      <c r="V12" s="249">
        <v>6</v>
      </c>
      <c r="W12" s="19">
        <v>2</v>
      </c>
      <c r="X12" s="40"/>
      <c r="AA12" s="4">
        <f>COUNTIF(D6:D15,"&lt;0")</f>
        <v>0</v>
      </c>
      <c r="AB12" s="4">
        <f>COUNTIF(D6:D15,"&lt;=-10")</f>
        <v>0</v>
      </c>
      <c r="AC12" s="3"/>
      <c r="AD12" s="3"/>
      <c r="AE12" s="4">
        <f>COUNTIF(F6:F15,"&gt;=70")</f>
        <v>0</v>
      </c>
      <c r="AF12" s="3"/>
      <c r="AG12" s="4">
        <f>COUNTIF(F6:F15,"&lt;=40")</f>
        <v>6</v>
      </c>
    </row>
    <row r="13" spans="1:35" x14ac:dyDescent="0.2">
      <c r="A13" s="116" t="s">
        <v>9</v>
      </c>
      <c r="B13" s="236">
        <v>19.8</v>
      </c>
      <c r="C13" s="236">
        <v>23</v>
      </c>
      <c r="D13" s="236">
        <v>17.8</v>
      </c>
      <c r="E13" s="245">
        <v>14.6</v>
      </c>
      <c r="F13" s="246">
        <v>46</v>
      </c>
      <c r="G13" s="247">
        <v>69</v>
      </c>
      <c r="H13" s="236">
        <v>6.5</v>
      </c>
      <c r="I13" s="236">
        <v>1.1000000000000001</v>
      </c>
      <c r="J13" s="251" t="s">
        <v>225</v>
      </c>
      <c r="K13" s="248"/>
      <c r="L13" s="236">
        <v>3.1</v>
      </c>
      <c r="M13" s="236">
        <v>1007.9</v>
      </c>
      <c r="N13" s="236">
        <v>13.5</v>
      </c>
      <c r="O13" s="248">
        <v>2</v>
      </c>
      <c r="P13" s="249"/>
      <c r="Q13" s="250"/>
      <c r="R13" s="248">
        <v>1</v>
      </c>
      <c r="S13" s="249">
        <v>1</v>
      </c>
      <c r="T13" s="248">
        <v>1</v>
      </c>
      <c r="U13" s="248"/>
      <c r="V13" s="249">
        <v>6</v>
      </c>
      <c r="W13" s="19"/>
      <c r="X13" s="40"/>
      <c r="AA13" s="4">
        <f>COUNTIF(D18:D27,"&lt;0")</f>
        <v>0</v>
      </c>
      <c r="AB13" s="4">
        <f>COUNTIF(D18:D27,"&lt;=-10")</f>
        <v>0</v>
      </c>
      <c r="AC13" s="3"/>
      <c r="AD13" s="3"/>
      <c r="AE13" s="4">
        <f>COUNTIF(F18:F27,"&gt;=70")</f>
        <v>0</v>
      </c>
      <c r="AF13" s="3"/>
      <c r="AG13" s="4">
        <f>COUNTIF(F18:F27,"&lt;=40")</f>
        <v>5</v>
      </c>
    </row>
    <row r="14" spans="1:35" x14ac:dyDescent="0.2">
      <c r="A14" s="116" t="s">
        <v>10</v>
      </c>
      <c r="B14" s="236">
        <v>15.7</v>
      </c>
      <c r="C14" s="236">
        <v>18.8</v>
      </c>
      <c r="D14" s="236">
        <v>11.8</v>
      </c>
      <c r="E14" s="245">
        <v>10.8</v>
      </c>
      <c r="F14" s="246">
        <v>47</v>
      </c>
      <c r="G14" s="247">
        <v>69</v>
      </c>
      <c r="H14" s="236">
        <v>5.5</v>
      </c>
      <c r="I14" s="236">
        <v>2.4</v>
      </c>
      <c r="J14" s="248" t="s">
        <v>225</v>
      </c>
      <c r="K14" s="248"/>
      <c r="L14" s="236">
        <v>5.3</v>
      </c>
      <c r="M14" s="236">
        <v>1014.5</v>
      </c>
      <c r="N14" s="236">
        <v>9.8000000000000007</v>
      </c>
      <c r="O14" s="248">
        <v>2</v>
      </c>
      <c r="P14" s="249"/>
      <c r="Q14" s="250"/>
      <c r="R14" s="248">
        <v>1</v>
      </c>
      <c r="S14" s="249"/>
      <c r="T14" s="248">
        <v>1</v>
      </c>
      <c r="U14" s="248"/>
      <c r="V14" s="249">
        <v>6</v>
      </c>
      <c r="W14" s="19"/>
      <c r="X14" s="40"/>
      <c r="AA14" s="4">
        <f>COUNTIF(D30:D40,"&lt;0")</f>
        <v>0</v>
      </c>
      <c r="AB14" s="4">
        <f>COUNTIF(D30:D40,"&lt;=-10")</f>
        <v>0</v>
      </c>
      <c r="AC14" s="3"/>
      <c r="AD14" s="3"/>
      <c r="AE14" s="4">
        <f>COUNTIF(F30:F40,"&gt;=70")</f>
        <v>0</v>
      </c>
      <c r="AF14" s="3"/>
      <c r="AG14" s="4">
        <f>COUNTIF(F30:F40,"&lt;=40")</f>
        <v>4</v>
      </c>
    </row>
    <row r="15" spans="1:35" ht="13.5" thickBot="1" x14ac:dyDescent="0.25">
      <c r="A15" s="56" t="s">
        <v>11</v>
      </c>
      <c r="B15" s="236">
        <v>14.1</v>
      </c>
      <c r="C15" s="236">
        <v>19.100000000000001</v>
      </c>
      <c r="D15" s="236">
        <v>10.3</v>
      </c>
      <c r="E15" s="245">
        <v>7.5</v>
      </c>
      <c r="F15" s="246">
        <v>46</v>
      </c>
      <c r="G15" s="247">
        <v>64</v>
      </c>
      <c r="H15" s="236">
        <v>4.4000000000000004</v>
      </c>
      <c r="I15" s="236" t="s">
        <v>216</v>
      </c>
      <c r="J15" s="252"/>
      <c r="K15" s="248"/>
      <c r="L15" s="253">
        <v>5.3</v>
      </c>
      <c r="M15" s="236">
        <v>1021.3</v>
      </c>
      <c r="N15" s="262">
        <v>7.2</v>
      </c>
      <c r="O15" s="255">
        <v>2</v>
      </c>
      <c r="P15" s="249"/>
      <c r="Q15" s="254"/>
      <c r="R15" s="255"/>
      <c r="S15" s="256"/>
      <c r="T15" s="255"/>
      <c r="U15" s="255"/>
      <c r="V15" s="256">
        <v>5</v>
      </c>
      <c r="W15" s="19"/>
      <c r="X15" s="40"/>
      <c r="AA15" s="3"/>
      <c r="AB15" s="3"/>
      <c r="AC15" s="3"/>
      <c r="AD15" s="3"/>
      <c r="AE15" s="3"/>
      <c r="AF15" s="3"/>
      <c r="AG15" s="3"/>
    </row>
    <row r="16" spans="1:35" ht="13.5" thickBot="1" x14ac:dyDescent="0.25">
      <c r="A16" s="30" t="s">
        <v>60</v>
      </c>
      <c r="B16" s="46">
        <f>SUM(B6:B15)</f>
        <v>221.1</v>
      </c>
      <c r="C16" s="46">
        <f t="shared" ref="C16:E16" si="0">SUM(C6:C15)</f>
        <v>283.60000000000002</v>
      </c>
      <c r="D16" s="46">
        <f t="shared" si="0"/>
        <v>154.60000000000002</v>
      </c>
      <c r="E16" s="46">
        <f t="shared" si="0"/>
        <v>76.5</v>
      </c>
      <c r="F16" s="43" t="s">
        <v>62</v>
      </c>
      <c r="G16" s="43" t="s">
        <v>62</v>
      </c>
      <c r="H16" s="43" t="s">
        <v>62</v>
      </c>
      <c r="I16" s="46">
        <f t="shared" ref="I16" si="1">SUM(I6:I15)</f>
        <v>20.5</v>
      </c>
      <c r="J16" s="201" t="s">
        <v>72</v>
      </c>
      <c r="K16" s="45"/>
      <c r="L16" s="46">
        <f>SUM(L6:L15)</f>
        <v>101.09999999999998</v>
      </c>
      <c r="M16" s="43" t="s">
        <v>62</v>
      </c>
      <c r="N16" s="43" t="s">
        <v>62</v>
      </c>
      <c r="O16" s="43" t="s">
        <v>62</v>
      </c>
      <c r="P16" s="43" t="s">
        <v>62</v>
      </c>
      <c r="Q16" s="44" t="s">
        <v>63</v>
      </c>
      <c r="R16" s="45">
        <f>SUM(R6:R15)</f>
        <v>4</v>
      </c>
      <c r="S16" s="45">
        <f t="shared" ref="S16:U16" si="2">SUM(S6:S15)</f>
        <v>4</v>
      </c>
      <c r="T16" s="45">
        <f t="shared" si="2"/>
        <v>3</v>
      </c>
      <c r="U16" s="45">
        <f t="shared" si="2"/>
        <v>0</v>
      </c>
      <c r="V16" s="201" t="s">
        <v>62</v>
      </c>
      <c r="W16" s="19"/>
      <c r="X16" s="40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2" t="s">
        <v>70</v>
      </c>
      <c r="B17" s="46">
        <f>AVERAGE(B6:B15)</f>
        <v>22.11</v>
      </c>
      <c r="C17" s="46">
        <f t="shared" ref="C17:H17" si="3">AVERAGE(C6:C15)</f>
        <v>28.360000000000003</v>
      </c>
      <c r="D17" s="46">
        <f t="shared" si="3"/>
        <v>15.460000000000003</v>
      </c>
      <c r="E17" s="46">
        <f t="shared" si="3"/>
        <v>10.928571428571429</v>
      </c>
      <c r="F17" s="43" t="s">
        <v>62</v>
      </c>
      <c r="G17" s="46">
        <f t="shared" si="3"/>
        <v>64</v>
      </c>
      <c r="H17" s="46">
        <f t="shared" si="3"/>
        <v>3.25</v>
      </c>
      <c r="I17" s="43" t="s">
        <v>62</v>
      </c>
      <c r="J17" s="43" t="s">
        <v>72</v>
      </c>
      <c r="K17" s="43"/>
      <c r="L17" s="46">
        <f>L16/10</f>
        <v>10.109999999999998</v>
      </c>
      <c r="M17" s="119">
        <f>AVERAGE(M6:M15)</f>
        <v>1017.6809999999998</v>
      </c>
      <c r="N17" s="46">
        <f t="shared" ref="N17:O17" si="4">AVERAGE(N6:N15)</f>
        <v>14.39</v>
      </c>
      <c r="O17" s="119">
        <f t="shared" si="4"/>
        <v>1.6</v>
      </c>
      <c r="P17" s="45" t="e">
        <f>ROUND(AVERAGE(P6:P15),1)</f>
        <v>#DIV/0!</v>
      </c>
      <c r="Q17" s="44" t="s">
        <v>63</v>
      </c>
      <c r="R17" s="44" t="s">
        <v>72</v>
      </c>
      <c r="S17" s="44" t="s">
        <v>72</v>
      </c>
      <c r="T17" s="44" t="s">
        <v>72</v>
      </c>
      <c r="U17" s="44" t="s">
        <v>72</v>
      </c>
      <c r="V17" s="46">
        <f>AVERAGE(V6:V15)</f>
        <v>4.5999999999999996</v>
      </c>
      <c r="W17" s="61"/>
      <c r="X17" s="40"/>
      <c r="AA17" s="4">
        <f>COUNTIF(L6:L15,".")</f>
        <v>0</v>
      </c>
      <c r="AB17" s="4">
        <f>COUNTIF(L6:L15,"&lt;1")</f>
        <v>0</v>
      </c>
      <c r="AC17" s="4">
        <f>COUNTIF(L6:L15,"&gt;=10")</f>
        <v>5</v>
      </c>
      <c r="AD17" s="3"/>
      <c r="AE17" s="4">
        <f>COUNTIF(P6:P15,"&gt;=1")</f>
        <v>0</v>
      </c>
      <c r="AF17" s="4">
        <f>COUNTIF(P6:P15,"&gt;=3")</f>
        <v>0</v>
      </c>
      <c r="AG17" s="4">
        <f>COUNTIF(P6:P15,"&gt;=10")</f>
        <v>0</v>
      </c>
    </row>
    <row r="18" spans="1:33" x14ac:dyDescent="0.2">
      <c r="A18" s="116" t="s">
        <v>12</v>
      </c>
      <c r="B18" s="113">
        <v>17.100000000000001</v>
      </c>
      <c r="C18" s="113">
        <v>24.5</v>
      </c>
      <c r="D18" s="113">
        <v>7.6</v>
      </c>
      <c r="E18" s="117">
        <v>4.7</v>
      </c>
      <c r="F18" s="118">
        <v>40</v>
      </c>
      <c r="G18" s="58">
        <v>64</v>
      </c>
      <c r="H18" s="113">
        <v>2.7</v>
      </c>
      <c r="I18" s="113" t="s">
        <v>216</v>
      </c>
      <c r="J18" s="39"/>
      <c r="K18" s="37"/>
      <c r="L18" s="113">
        <v>8.6</v>
      </c>
      <c r="M18" s="113">
        <v>1017.9</v>
      </c>
      <c r="N18" s="113">
        <v>9.5</v>
      </c>
      <c r="O18" s="266">
        <v>1</v>
      </c>
      <c r="P18" s="58"/>
      <c r="Q18" s="134"/>
      <c r="R18" s="146"/>
      <c r="S18" s="58"/>
      <c r="T18" s="37"/>
      <c r="U18" s="37"/>
      <c r="V18" s="267">
        <v>3</v>
      </c>
      <c r="W18" s="61"/>
      <c r="X18" s="40"/>
      <c r="AA18" s="4">
        <f>COUNTIF(L18:L27,".")</f>
        <v>0</v>
      </c>
      <c r="AB18" s="4">
        <f>COUNTIF(L18:L27,"&lt;1")</f>
        <v>2</v>
      </c>
      <c r="AC18" s="4">
        <f>COUNTIF(L18:L27,"&gt;=10")</f>
        <v>1</v>
      </c>
      <c r="AD18" s="3"/>
      <c r="AE18" s="4">
        <f>COUNTIF(P18:P27,"&gt;=1")</f>
        <v>0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6" t="s">
        <v>13</v>
      </c>
      <c r="B19" s="113">
        <v>18.899999999999999</v>
      </c>
      <c r="C19" s="113">
        <v>28</v>
      </c>
      <c r="D19" s="113">
        <v>11.2</v>
      </c>
      <c r="E19" s="117">
        <v>8</v>
      </c>
      <c r="F19" s="118">
        <v>38</v>
      </c>
      <c r="G19" s="38">
        <v>71</v>
      </c>
      <c r="H19" s="113">
        <v>5.6</v>
      </c>
      <c r="I19" s="113">
        <v>1.8</v>
      </c>
      <c r="J19" s="39" t="s">
        <v>225</v>
      </c>
      <c r="K19" s="37"/>
      <c r="L19" s="113">
        <v>5.3</v>
      </c>
      <c r="M19" s="113">
        <v>1015.3</v>
      </c>
      <c r="N19" s="113">
        <v>12.9</v>
      </c>
      <c r="O19" s="132">
        <v>1</v>
      </c>
      <c r="P19" s="58"/>
      <c r="Q19" s="134"/>
      <c r="R19" s="146">
        <v>1</v>
      </c>
      <c r="S19" s="58"/>
      <c r="T19" s="37"/>
      <c r="U19" s="37"/>
      <c r="V19" s="58">
        <v>5</v>
      </c>
      <c r="W19" s="61"/>
      <c r="X19" s="40"/>
      <c r="AA19" s="4">
        <f>COUNTIF(L30:L40,".")</f>
        <v>0</v>
      </c>
      <c r="AB19" s="4">
        <f>COUNTIF(L30:L40,"&lt;1")</f>
        <v>0</v>
      </c>
      <c r="AC19" s="4">
        <f>COUNTIF(L30:L40,"&gt;=10")</f>
        <v>1</v>
      </c>
      <c r="AD19" s="3"/>
      <c r="AE19" s="4">
        <f>COUNTIF(P30:P40,"&gt;=1")</f>
        <v>0</v>
      </c>
      <c r="AF19" s="4">
        <f>COUNTIF(P30:P40,"&gt;=3")</f>
        <v>0</v>
      </c>
      <c r="AG19" s="4">
        <f>COUNTIF(P30:P40,"&gt;=10")</f>
        <v>0</v>
      </c>
    </row>
    <row r="20" spans="1:33" x14ac:dyDescent="0.2">
      <c r="A20" s="116" t="s">
        <v>14</v>
      </c>
      <c r="B20" s="113">
        <v>17.399999999999999</v>
      </c>
      <c r="C20" s="113">
        <v>20.6</v>
      </c>
      <c r="D20" s="113">
        <v>14.6</v>
      </c>
      <c r="E20" s="117">
        <v>12.8</v>
      </c>
      <c r="F20" s="118">
        <v>67</v>
      </c>
      <c r="G20" s="38">
        <v>82</v>
      </c>
      <c r="H20" s="273">
        <v>7.8</v>
      </c>
      <c r="I20" s="113">
        <v>1.4</v>
      </c>
      <c r="J20" s="39" t="s">
        <v>225</v>
      </c>
      <c r="K20" s="37"/>
      <c r="L20" s="280">
        <v>0.3</v>
      </c>
      <c r="M20" s="113">
        <v>1015.2</v>
      </c>
      <c r="N20" s="113">
        <v>14.2</v>
      </c>
      <c r="O20" s="132">
        <v>2</v>
      </c>
      <c r="P20" s="58"/>
      <c r="Q20" s="134"/>
      <c r="R20" s="146">
        <v>1</v>
      </c>
      <c r="S20" s="58"/>
      <c r="T20" s="37"/>
      <c r="U20" s="37"/>
      <c r="V20" s="58">
        <v>5</v>
      </c>
      <c r="W20" s="61"/>
      <c r="X20" s="40"/>
    </row>
    <row r="21" spans="1:33" x14ac:dyDescent="0.2">
      <c r="A21" s="116" t="s">
        <v>15</v>
      </c>
      <c r="B21" s="113">
        <v>19</v>
      </c>
      <c r="C21" s="113">
        <v>23.4</v>
      </c>
      <c r="D21" s="113">
        <v>15.9</v>
      </c>
      <c r="E21" s="117">
        <v>13.7</v>
      </c>
      <c r="F21" s="118">
        <v>68</v>
      </c>
      <c r="G21" s="281">
        <v>85</v>
      </c>
      <c r="H21" s="113">
        <v>7.3</v>
      </c>
      <c r="I21" s="113">
        <v>5.6</v>
      </c>
      <c r="J21" s="37" t="s">
        <v>225</v>
      </c>
      <c r="K21" s="37"/>
      <c r="L21" s="113">
        <v>0.6</v>
      </c>
      <c r="M21" s="113">
        <v>1013.9</v>
      </c>
      <c r="N21" s="113">
        <v>16.399999999999999</v>
      </c>
      <c r="O21" s="132">
        <v>2</v>
      </c>
      <c r="P21" s="58"/>
      <c r="Q21" s="134"/>
      <c r="R21" s="146">
        <v>1</v>
      </c>
      <c r="S21" s="58"/>
      <c r="T21" s="37"/>
      <c r="U21" s="37"/>
      <c r="V21" s="58">
        <v>5</v>
      </c>
      <c r="W21" s="61"/>
      <c r="X21" s="40"/>
      <c r="AA21" s="1" t="s">
        <v>140</v>
      </c>
      <c r="AB21" s="1" t="s">
        <v>142</v>
      </c>
      <c r="AC21" s="1" t="s">
        <v>144</v>
      </c>
      <c r="AE21" s="1" t="s">
        <v>146</v>
      </c>
    </row>
    <row r="22" spans="1:33" x14ac:dyDescent="0.2">
      <c r="A22" s="116" t="s">
        <v>16</v>
      </c>
      <c r="B22" s="113">
        <v>19.2</v>
      </c>
      <c r="C22" s="113">
        <v>23.9</v>
      </c>
      <c r="D22" s="113">
        <v>14.5</v>
      </c>
      <c r="E22" s="117">
        <v>14.4</v>
      </c>
      <c r="F22" s="118">
        <v>52</v>
      </c>
      <c r="G22" s="38">
        <v>77</v>
      </c>
      <c r="H22" s="113">
        <v>5.6</v>
      </c>
      <c r="I22" s="113">
        <v>0.7</v>
      </c>
      <c r="J22" s="39" t="s">
        <v>225</v>
      </c>
      <c r="K22" s="37"/>
      <c r="L22" s="113">
        <v>4.3</v>
      </c>
      <c r="M22" s="113">
        <v>1018.2</v>
      </c>
      <c r="N22" s="113">
        <v>14.6</v>
      </c>
      <c r="O22" s="132">
        <v>2</v>
      </c>
      <c r="P22" s="58"/>
      <c r="Q22" s="134"/>
      <c r="R22" s="146">
        <v>1</v>
      </c>
      <c r="S22" s="58"/>
      <c r="T22" s="37"/>
      <c r="U22" s="37"/>
      <c r="V22" s="58">
        <v>4</v>
      </c>
      <c r="W22" s="61"/>
      <c r="X22" s="40"/>
      <c r="AA22" s="5">
        <f>MAX(B6:B15,B18:B27,B30:B40)</f>
        <v>27.9</v>
      </c>
      <c r="AB22" s="5">
        <f>MAX(C6:C15,C18:C27,C30:C40)</f>
        <v>35.700000000000003</v>
      </c>
      <c r="AC22" s="5">
        <f>MIN(E6:E15,E18:E27,E30:E40)</f>
        <v>4.7</v>
      </c>
      <c r="AE22" s="5">
        <f>MAX(I6:I15,I18:I27,I30:I40)</f>
        <v>14.1</v>
      </c>
    </row>
    <row r="23" spans="1:33" x14ac:dyDescent="0.2">
      <c r="A23" s="116" t="s">
        <v>17</v>
      </c>
      <c r="B23" s="113">
        <v>21.4</v>
      </c>
      <c r="C23" s="113">
        <v>27.9</v>
      </c>
      <c r="D23" s="113">
        <v>14</v>
      </c>
      <c r="E23" s="117">
        <v>13.8</v>
      </c>
      <c r="F23" s="118">
        <v>47</v>
      </c>
      <c r="G23" s="38">
        <v>74</v>
      </c>
      <c r="H23" s="113">
        <v>3.5</v>
      </c>
      <c r="I23" s="113" t="s">
        <v>216</v>
      </c>
      <c r="J23" s="39"/>
      <c r="K23" s="37"/>
      <c r="L23" s="113">
        <v>7.7</v>
      </c>
      <c r="M23" s="113">
        <v>1017.6</v>
      </c>
      <c r="N23" s="113">
        <v>15.9</v>
      </c>
      <c r="O23" s="132">
        <v>1</v>
      </c>
      <c r="P23" s="58"/>
      <c r="Q23" s="134"/>
      <c r="R23" s="146"/>
      <c r="S23" s="58"/>
      <c r="T23" s="37"/>
      <c r="U23" s="37"/>
      <c r="V23" s="58">
        <v>4</v>
      </c>
      <c r="W23" s="61"/>
      <c r="X23" s="40"/>
      <c r="AA23" s="1" t="s">
        <v>141</v>
      </c>
      <c r="AB23" s="1" t="s">
        <v>143</v>
      </c>
      <c r="AC23" s="1" t="s">
        <v>145</v>
      </c>
      <c r="AE23" s="1" t="s">
        <v>147</v>
      </c>
    </row>
    <row r="24" spans="1:33" x14ac:dyDescent="0.2">
      <c r="A24" s="116" t="s">
        <v>18</v>
      </c>
      <c r="B24" s="113">
        <v>26</v>
      </c>
      <c r="C24" s="113">
        <v>34.200000000000003</v>
      </c>
      <c r="D24" s="113">
        <v>15.2</v>
      </c>
      <c r="E24" s="117">
        <v>12.4</v>
      </c>
      <c r="F24" s="118">
        <v>30</v>
      </c>
      <c r="G24" s="38">
        <v>59</v>
      </c>
      <c r="H24" s="113">
        <v>3.2</v>
      </c>
      <c r="I24" s="113" t="s">
        <v>216</v>
      </c>
      <c r="J24" s="39"/>
      <c r="K24" s="37"/>
      <c r="L24" s="113">
        <v>10.8</v>
      </c>
      <c r="M24" s="113">
        <v>1014.7</v>
      </c>
      <c r="N24" s="113">
        <v>16.2</v>
      </c>
      <c r="O24" s="132">
        <v>1</v>
      </c>
      <c r="P24" s="58"/>
      <c r="Q24" s="134"/>
      <c r="R24" s="146"/>
      <c r="S24" s="58"/>
      <c r="T24" s="37"/>
      <c r="U24" s="37"/>
      <c r="V24" s="58">
        <v>4</v>
      </c>
      <c r="W24" s="61"/>
      <c r="X24" s="40"/>
      <c r="AA24" s="5">
        <f>MIN(B6:B15,B18:B27,B30:B40)</f>
        <v>14.1</v>
      </c>
      <c r="AB24" s="5">
        <f>MIN(D6:D15,D18:D27,D30:D40)</f>
        <v>7.6</v>
      </c>
      <c r="AC24" s="1">
        <f>MIN(F6:F15,F18:F27,F30:F40)</f>
        <v>30</v>
      </c>
      <c r="AE24" s="1">
        <f>MAX(P6:P15,P18:P27,P30:P40)</f>
        <v>0</v>
      </c>
    </row>
    <row r="25" spans="1:33" x14ac:dyDescent="0.2">
      <c r="A25" s="116" t="s">
        <v>19</v>
      </c>
      <c r="B25" s="113">
        <v>25.5</v>
      </c>
      <c r="C25" s="113">
        <v>32.200000000000003</v>
      </c>
      <c r="D25" s="113">
        <v>19.2</v>
      </c>
      <c r="E25" s="117">
        <v>14.4</v>
      </c>
      <c r="F25" s="118">
        <v>39</v>
      </c>
      <c r="G25" s="38">
        <v>63</v>
      </c>
      <c r="H25" s="113">
        <v>5</v>
      </c>
      <c r="I25" s="113">
        <v>0.3</v>
      </c>
      <c r="J25" s="37" t="s">
        <v>225</v>
      </c>
      <c r="K25" s="37"/>
      <c r="L25" s="113">
        <v>5.3</v>
      </c>
      <c r="M25" s="113">
        <v>1013.5</v>
      </c>
      <c r="N25" s="113">
        <v>17.5</v>
      </c>
      <c r="O25" s="132">
        <v>2</v>
      </c>
      <c r="P25" s="58"/>
      <c r="Q25" s="134"/>
      <c r="R25" s="146">
        <v>1</v>
      </c>
      <c r="S25" s="58">
        <v>1</v>
      </c>
      <c r="T25" s="37"/>
      <c r="U25" s="37"/>
      <c r="V25" s="58">
        <v>5</v>
      </c>
      <c r="W25" s="61"/>
      <c r="X25" s="40"/>
    </row>
    <row r="26" spans="1:33" x14ac:dyDescent="0.2">
      <c r="A26" s="116" t="s">
        <v>20</v>
      </c>
      <c r="B26" s="113">
        <v>23.3</v>
      </c>
      <c r="C26" s="113">
        <v>31.1</v>
      </c>
      <c r="D26" s="113">
        <v>17</v>
      </c>
      <c r="E26" s="117" t="s">
        <v>162</v>
      </c>
      <c r="F26" s="118">
        <v>39</v>
      </c>
      <c r="G26" s="38">
        <v>73</v>
      </c>
      <c r="H26" s="113">
        <v>6.1</v>
      </c>
      <c r="I26" s="113">
        <v>11.5</v>
      </c>
      <c r="J26" s="37" t="s">
        <v>225</v>
      </c>
      <c r="K26" s="37"/>
      <c r="L26" s="113">
        <v>6.1</v>
      </c>
      <c r="M26" s="113">
        <v>1009.7</v>
      </c>
      <c r="N26" s="113">
        <v>17.399999999999999</v>
      </c>
      <c r="O26" s="132">
        <v>2</v>
      </c>
      <c r="P26" s="58"/>
      <c r="Q26" s="134"/>
      <c r="R26" s="146">
        <v>1</v>
      </c>
      <c r="S26" s="58">
        <v>1</v>
      </c>
      <c r="T26" s="37">
        <v>1</v>
      </c>
      <c r="U26" s="37"/>
      <c r="V26" s="58">
        <v>6</v>
      </c>
      <c r="W26" s="61"/>
      <c r="X26" s="40"/>
      <c r="AA26" s="1"/>
    </row>
    <row r="27" spans="1:33" ht="13.5" thickBot="1" x14ac:dyDescent="0.25">
      <c r="A27" s="56" t="s">
        <v>21</v>
      </c>
      <c r="B27" s="113">
        <v>20.8</v>
      </c>
      <c r="C27" s="113">
        <v>25.9</v>
      </c>
      <c r="D27" s="113">
        <v>14.7</v>
      </c>
      <c r="E27" s="117">
        <v>12.2</v>
      </c>
      <c r="F27" s="118">
        <v>46</v>
      </c>
      <c r="G27" s="38">
        <v>72</v>
      </c>
      <c r="H27" s="113">
        <v>4.0999999999999996</v>
      </c>
      <c r="I27" s="113">
        <v>0.6</v>
      </c>
      <c r="J27" s="41" t="s">
        <v>225</v>
      </c>
      <c r="K27" s="37"/>
      <c r="L27" s="257">
        <v>7.6</v>
      </c>
      <c r="M27" s="113">
        <v>1013.3</v>
      </c>
      <c r="N27" s="113">
        <v>15.9</v>
      </c>
      <c r="O27" s="244">
        <v>2</v>
      </c>
      <c r="P27" s="58"/>
      <c r="Q27" s="135"/>
      <c r="R27" s="147">
        <v>1</v>
      </c>
      <c r="S27" s="145"/>
      <c r="T27" s="131"/>
      <c r="U27" s="131"/>
      <c r="V27" s="145">
        <v>5</v>
      </c>
      <c r="W27" s="61"/>
      <c r="X27" s="40"/>
    </row>
    <row r="28" spans="1:33" ht="13.5" thickBot="1" x14ac:dyDescent="0.25">
      <c r="A28" s="30" t="s">
        <v>60</v>
      </c>
      <c r="B28" s="46">
        <f>SUM(B18:B27)</f>
        <v>208.60000000000002</v>
      </c>
      <c r="C28" s="46">
        <f t="shared" ref="C28:E28" si="5">SUM(C18:C27)</f>
        <v>271.7</v>
      </c>
      <c r="D28" s="46">
        <f t="shared" si="5"/>
        <v>143.89999999999998</v>
      </c>
      <c r="E28" s="46">
        <f t="shared" si="5"/>
        <v>106.40000000000002</v>
      </c>
      <c r="F28" s="44" t="s">
        <v>62</v>
      </c>
      <c r="G28" s="201" t="s">
        <v>62</v>
      </c>
      <c r="H28" s="201" t="s">
        <v>62</v>
      </c>
      <c r="I28" s="46">
        <f>SUM(I18:I27)</f>
        <v>21.900000000000002</v>
      </c>
      <c r="J28" s="201" t="s">
        <v>72</v>
      </c>
      <c r="K28" s="45"/>
      <c r="L28" s="46">
        <f>SUM(L18:L27)</f>
        <v>56.599999999999994</v>
      </c>
      <c r="M28" s="43" t="s">
        <v>62</v>
      </c>
      <c r="N28" s="43" t="s">
        <v>62</v>
      </c>
      <c r="O28" s="43" t="s">
        <v>62</v>
      </c>
      <c r="P28" s="43" t="s">
        <v>62</v>
      </c>
      <c r="Q28" s="44" t="s">
        <v>63</v>
      </c>
      <c r="R28" s="45">
        <f>SUM(R18:R27)</f>
        <v>7</v>
      </c>
      <c r="S28" s="45">
        <f t="shared" ref="S28:U28" si="6">SUM(S18:S27)</f>
        <v>2</v>
      </c>
      <c r="T28" s="45">
        <f t="shared" si="6"/>
        <v>1</v>
      </c>
      <c r="U28" s="45">
        <f t="shared" si="6"/>
        <v>0</v>
      </c>
      <c r="V28" s="44" t="s">
        <v>62</v>
      </c>
      <c r="W28" s="61"/>
      <c r="X28" s="40"/>
    </row>
    <row r="29" spans="1:33" ht="13.5" thickBot="1" x14ac:dyDescent="0.25">
      <c r="A29" s="52" t="s">
        <v>70</v>
      </c>
      <c r="B29" s="46">
        <f>AVERAGE(B18:B27)</f>
        <v>20.860000000000003</v>
      </c>
      <c r="C29" s="46">
        <f t="shared" ref="C29:H29" si="7">AVERAGE(C18:C27)</f>
        <v>27.169999999999998</v>
      </c>
      <c r="D29" s="46">
        <f t="shared" si="7"/>
        <v>14.389999999999997</v>
      </c>
      <c r="E29" s="46">
        <f t="shared" si="7"/>
        <v>11.822222222222225</v>
      </c>
      <c r="F29" s="46">
        <f t="shared" si="7"/>
        <v>46.6</v>
      </c>
      <c r="G29" s="46">
        <f t="shared" si="7"/>
        <v>72</v>
      </c>
      <c r="H29" s="46">
        <f t="shared" si="7"/>
        <v>5.0900000000000007</v>
      </c>
      <c r="I29" s="43" t="s">
        <v>62</v>
      </c>
      <c r="J29" s="44" t="s">
        <v>72</v>
      </c>
      <c r="K29" s="44"/>
      <c r="L29" s="46">
        <f>L28/10</f>
        <v>5.6599999999999993</v>
      </c>
      <c r="M29" s="46">
        <f>AVERAGE(M18:M27)</f>
        <v>1014.93</v>
      </c>
      <c r="N29" s="46">
        <f t="shared" ref="N29:O29" si="8">AVERAGE(N18:N27)</f>
        <v>15.05</v>
      </c>
      <c r="O29" s="46">
        <f t="shared" si="8"/>
        <v>1.6</v>
      </c>
      <c r="P29" s="45" t="e">
        <f>ROUND(AVERAGE(P18:P27),1)</f>
        <v>#DIV/0!</v>
      </c>
      <c r="Q29" s="44" t="s">
        <v>63</v>
      </c>
      <c r="R29" s="44" t="s">
        <v>72</v>
      </c>
      <c r="S29" s="44" t="s">
        <v>72</v>
      </c>
      <c r="T29" s="44" t="s">
        <v>72</v>
      </c>
      <c r="U29" s="44" t="s">
        <v>72</v>
      </c>
      <c r="V29" s="46">
        <f>AVERAGE(V18:V27)</f>
        <v>4.5999999999999996</v>
      </c>
      <c r="W29" s="61"/>
      <c r="X29" s="40"/>
    </row>
    <row r="30" spans="1:33" x14ac:dyDescent="0.2">
      <c r="A30" s="116" t="s">
        <v>22</v>
      </c>
      <c r="B30" s="113">
        <v>25.1</v>
      </c>
      <c r="C30" s="113">
        <v>31.4</v>
      </c>
      <c r="D30" s="113">
        <v>18.7</v>
      </c>
      <c r="E30" s="117">
        <v>15.2</v>
      </c>
      <c r="F30" s="118">
        <v>44</v>
      </c>
      <c r="G30" s="38">
        <v>68</v>
      </c>
      <c r="H30" s="113">
        <v>3.8</v>
      </c>
      <c r="I30" s="113" t="s">
        <v>216</v>
      </c>
      <c r="J30" s="39"/>
      <c r="K30" s="37"/>
      <c r="L30" s="113">
        <v>9.1999999999999993</v>
      </c>
      <c r="M30" s="113">
        <v>1013.1</v>
      </c>
      <c r="N30" s="113">
        <v>18.2</v>
      </c>
      <c r="O30" s="37">
        <v>1</v>
      </c>
      <c r="P30" s="58"/>
      <c r="Q30" s="133"/>
      <c r="R30" s="37"/>
      <c r="S30" s="58"/>
      <c r="T30" s="37"/>
      <c r="U30" s="37"/>
      <c r="V30" s="58">
        <v>5</v>
      </c>
      <c r="W30" s="61"/>
      <c r="X30" s="40"/>
    </row>
    <row r="31" spans="1:33" x14ac:dyDescent="0.2">
      <c r="A31" s="116" t="s">
        <v>23</v>
      </c>
      <c r="B31" s="113">
        <v>26</v>
      </c>
      <c r="C31" s="113">
        <v>35</v>
      </c>
      <c r="D31" s="113">
        <v>16.899999999999999</v>
      </c>
      <c r="E31" s="117">
        <v>14.8</v>
      </c>
      <c r="F31" s="118">
        <v>39</v>
      </c>
      <c r="G31" s="38">
        <v>64</v>
      </c>
      <c r="H31" s="113">
        <v>4.2</v>
      </c>
      <c r="I31" s="113">
        <v>14.1</v>
      </c>
      <c r="J31" s="39" t="s">
        <v>225</v>
      </c>
      <c r="K31" s="37"/>
      <c r="L31" s="113">
        <v>11.8</v>
      </c>
      <c r="M31" s="113">
        <v>1012.3</v>
      </c>
      <c r="N31" s="113">
        <v>18</v>
      </c>
      <c r="O31" s="37">
        <v>1</v>
      </c>
      <c r="P31" s="58"/>
      <c r="Q31" s="133"/>
      <c r="R31" s="37">
        <v>1</v>
      </c>
      <c r="S31" s="58">
        <v>1</v>
      </c>
      <c r="T31" s="37">
        <v>1</v>
      </c>
      <c r="U31" s="37">
        <v>1</v>
      </c>
      <c r="V31" s="274">
        <v>8</v>
      </c>
      <c r="W31" s="61"/>
      <c r="X31" s="40"/>
    </row>
    <row r="32" spans="1:33" x14ac:dyDescent="0.2">
      <c r="A32" s="116" t="s">
        <v>24</v>
      </c>
      <c r="B32" s="113">
        <v>21</v>
      </c>
      <c r="C32" s="113">
        <v>25.9</v>
      </c>
      <c r="D32" s="113">
        <v>17.8</v>
      </c>
      <c r="E32" s="117">
        <v>14.5</v>
      </c>
      <c r="F32" s="118">
        <v>50</v>
      </c>
      <c r="G32" s="38">
        <v>76</v>
      </c>
      <c r="H32" s="113">
        <v>6.7</v>
      </c>
      <c r="I32" s="113" t="s">
        <v>216</v>
      </c>
      <c r="J32" s="39"/>
      <c r="K32" s="37"/>
      <c r="L32" s="113">
        <v>4.0999999999999996</v>
      </c>
      <c r="M32" s="113">
        <v>1014</v>
      </c>
      <c r="N32" s="113">
        <v>16.100000000000001</v>
      </c>
      <c r="O32" s="37">
        <v>1</v>
      </c>
      <c r="P32" s="58"/>
      <c r="Q32" s="133"/>
      <c r="R32" s="37"/>
      <c r="S32" s="58"/>
      <c r="T32" s="37"/>
      <c r="U32" s="37"/>
      <c r="V32" s="58">
        <v>4</v>
      </c>
      <c r="W32" s="61"/>
      <c r="X32" s="40"/>
    </row>
    <row r="33" spans="1:24" x14ac:dyDescent="0.2">
      <c r="A33" s="116" t="s">
        <v>25</v>
      </c>
      <c r="B33" s="113">
        <v>22.6</v>
      </c>
      <c r="C33" s="113">
        <v>28.8</v>
      </c>
      <c r="D33" s="113">
        <v>15.7</v>
      </c>
      <c r="E33" s="117">
        <v>14.1</v>
      </c>
      <c r="F33" s="118">
        <v>43</v>
      </c>
      <c r="G33" s="38">
        <v>67</v>
      </c>
      <c r="H33" s="113">
        <v>5</v>
      </c>
      <c r="I33" s="113">
        <v>1</v>
      </c>
      <c r="J33" s="39" t="s">
        <v>225</v>
      </c>
      <c r="K33" s="37"/>
      <c r="L33" s="113">
        <v>5.4</v>
      </c>
      <c r="M33" s="113">
        <v>1012.4</v>
      </c>
      <c r="N33" s="113">
        <v>15.6</v>
      </c>
      <c r="O33" s="37">
        <v>1</v>
      </c>
      <c r="P33" s="58"/>
      <c r="Q33" s="133"/>
      <c r="R33" s="37">
        <v>1</v>
      </c>
      <c r="S33" s="58"/>
      <c r="T33" s="37"/>
      <c r="U33" s="37"/>
      <c r="V33" s="58">
        <v>4</v>
      </c>
      <c r="W33" s="61"/>
      <c r="X33" s="40"/>
    </row>
    <row r="34" spans="1:24" x14ac:dyDescent="0.2">
      <c r="A34" s="116" t="s">
        <v>26</v>
      </c>
      <c r="B34" s="113">
        <v>21.6</v>
      </c>
      <c r="C34" s="113">
        <v>27.7</v>
      </c>
      <c r="D34" s="113">
        <v>15.9</v>
      </c>
      <c r="E34" s="117" t="s">
        <v>162</v>
      </c>
      <c r="F34" s="118">
        <v>37</v>
      </c>
      <c r="G34" s="38">
        <v>67</v>
      </c>
      <c r="H34" s="113">
        <v>4.7</v>
      </c>
      <c r="I34" s="113">
        <v>5.2</v>
      </c>
      <c r="J34" s="39" t="s">
        <v>225</v>
      </c>
      <c r="K34" s="37"/>
      <c r="L34" s="113">
        <v>4.2</v>
      </c>
      <c r="M34" s="113">
        <v>1004.8</v>
      </c>
      <c r="N34" s="113">
        <v>14.6</v>
      </c>
      <c r="O34" s="37">
        <v>2</v>
      </c>
      <c r="P34" s="58"/>
      <c r="Q34" s="133"/>
      <c r="R34" s="37">
        <v>1</v>
      </c>
      <c r="S34" s="58">
        <v>1</v>
      </c>
      <c r="T34" s="37">
        <v>1</v>
      </c>
      <c r="U34" s="37"/>
      <c r="V34" s="58">
        <v>7</v>
      </c>
      <c r="W34" s="61">
        <v>2</v>
      </c>
      <c r="X34" s="40"/>
    </row>
    <row r="35" spans="1:24" x14ac:dyDescent="0.2">
      <c r="A35" s="116" t="s">
        <v>27</v>
      </c>
      <c r="B35" s="113">
        <v>16.8</v>
      </c>
      <c r="C35" s="113">
        <v>21.8</v>
      </c>
      <c r="D35" s="113">
        <v>12.7</v>
      </c>
      <c r="E35" s="117" t="s">
        <v>162</v>
      </c>
      <c r="F35" s="118">
        <v>37</v>
      </c>
      <c r="G35" s="282">
        <v>57</v>
      </c>
      <c r="H35" s="113">
        <v>4.2</v>
      </c>
      <c r="I35" s="113">
        <v>0.1</v>
      </c>
      <c r="J35" s="39" t="s">
        <v>225</v>
      </c>
      <c r="K35" s="37"/>
      <c r="L35" s="113">
        <v>6.7</v>
      </c>
      <c r="M35" s="113">
        <v>1011.9</v>
      </c>
      <c r="N35" s="113">
        <v>7.9</v>
      </c>
      <c r="O35" s="205">
        <v>2</v>
      </c>
      <c r="P35" s="206"/>
      <c r="Q35" s="211"/>
      <c r="R35" s="205">
        <v>1</v>
      </c>
      <c r="S35" s="206"/>
      <c r="T35" s="205">
        <v>1</v>
      </c>
      <c r="U35" s="205"/>
      <c r="V35" s="206">
        <v>6</v>
      </c>
      <c r="W35" s="61"/>
      <c r="X35" s="40"/>
    </row>
    <row r="36" spans="1:24" x14ac:dyDescent="0.2">
      <c r="A36" s="116" t="s">
        <v>28</v>
      </c>
      <c r="B36" s="113">
        <v>17</v>
      </c>
      <c r="C36" s="113">
        <v>22.4</v>
      </c>
      <c r="D36" s="113">
        <v>12.8</v>
      </c>
      <c r="E36" s="117">
        <v>10.1</v>
      </c>
      <c r="F36" s="118">
        <v>57</v>
      </c>
      <c r="G36" s="38">
        <v>75</v>
      </c>
      <c r="H36" s="113">
        <v>7.1</v>
      </c>
      <c r="I36" s="113">
        <v>6.2</v>
      </c>
      <c r="J36" s="39" t="s">
        <v>225</v>
      </c>
      <c r="K36" s="37"/>
      <c r="L36" s="113">
        <v>1.5</v>
      </c>
      <c r="M36" s="280">
        <v>1004.3</v>
      </c>
      <c r="N36" s="113">
        <v>12.5</v>
      </c>
      <c r="O36" s="37">
        <v>2</v>
      </c>
      <c r="P36" s="58"/>
      <c r="Q36" s="133"/>
      <c r="R36" s="37">
        <v>1</v>
      </c>
      <c r="S36" s="58">
        <v>1</v>
      </c>
      <c r="T36" s="37">
        <v>1</v>
      </c>
      <c r="U36" s="37"/>
      <c r="V36" s="58">
        <v>6</v>
      </c>
      <c r="W36" s="61">
        <v>2</v>
      </c>
      <c r="X36" s="40"/>
    </row>
    <row r="37" spans="1:24" x14ac:dyDescent="0.2">
      <c r="A37" s="116" t="s">
        <v>29</v>
      </c>
      <c r="B37" s="113">
        <v>18</v>
      </c>
      <c r="C37" s="113">
        <v>21.6</v>
      </c>
      <c r="D37" s="113">
        <v>14.4</v>
      </c>
      <c r="E37" s="117">
        <v>10.5</v>
      </c>
      <c r="F37" s="118">
        <v>44</v>
      </c>
      <c r="G37" s="38">
        <v>65</v>
      </c>
      <c r="H37" s="113">
        <v>6.3</v>
      </c>
      <c r="I37" s="113">
        <v>0.2</v>
      </c>
      <c r="J37" s="39" t="s">
        <v>225</v>
      </c>
      <c r="K37" s="37"/>
      <c r="L37" s="113">
        <v>2.2999999999999998</v>
      </c>
      <c r="M37" s="113">
        <v>1005.9</v>
      </c>
      <c r="N37" s="113">
        <v>11.1</v>
      </c>
      <c r="O37" s="37">
        <v>2</v>
      </c>
      <c r="P37" s="58"/>
      <c r="Q37" s="133"/>
      <c r="R37" s="37">
        <v>1</v>
      </c>
      <c r="S37" s="58"/>
      <c r="T37" s="37">
        <v>1</v>
      </c>
      <c r="U37" s="37"/>
      <c r="V37" s="58">
        <v>6</v>
      </c>
      <c r="W37" s="61"/>
      <c r="X37" s="40"/>
    </row>
    <row r="38" spans="1:24" x14ac:dyDescent="0.2">
      <c r="A38" s="116" t="s">
        <v>210</v>
      </c>
      <c r="B38" s="113">
        <v>16.8</v>
      </c>
      <c r="C38" s="113">
        <v>20.7</v>
      </c>
      <c r="D38" s="113">
        <v>12.3</v>
      </c>
      <c r="E38" s="117" t="s">
        <v>162</v>
      </c>
      <c r="F38" s="118">
        <v>46</v>
      </c>
      <c r="G38" s="38">
        <v>62</v>
      </c>
      <c r="H38" s="113">
        <v>5.5</v>
      </c>
      <c r="I38" s="113">
        <v>0</v>
      </c>
      <c r="J38" s="39"/>
      <c r="K38" s="37"/>
      <c r="L38" s="113">
        <v>1.3</v>
      </c>
      <c r="M38" s="113">
        <v>1008.1</v>
      </c>
      <c r="N38" s="113">
        <v>9.3000000000000007</v>
      </c>
      <c r="O38" s="37">
        <v>2</v>
      </c>
      <c r="P38" s="58"/>
      <c r="Q38" s="133"/>
      <c r="R38" s="37"/>
      <c r="S38" s="58"/>
      <c r="T38" s="37"/>
      <c r="U38" s="37"/>
      <c r="V38" s="58">
        <v>5</v>
      </c>
      <c r="W38" s="61"/>
      <c r="X38" s="40"/>
    </row>
    <row r="39" spans="1:24" x14ac:dyDescent="0.2">
      <c r="A39" s="116" t="s">
        <v>211</v>
      </c>
      <c r="B39" s="113">
        <v>16.3</v>
      </c>
      <c r="C39" s="113">
        <v>21.5</v>
      </c>
      <c r="D39" s="113">
        <v>11.9</v>
      </c>
      <c r="E39" s="117">
        <v>8.1999999999999993</v>
      </c>
      <c r="F39" s="118">
        <v>40</v>
      </c>
      <c r="G39" s="38">
        <v>57</v>
      </c>
      <c r="H39" s="113">
        <v>2.2999999999999998</v>
      </c>
      <c r="I39" s="113" t="s">
        <v>216</v>
      </c>
      <c r="J39" s="39"/>
      <c r="K39" s="37"/>
      <c r="L39" s="113">
        <v>8.9</v>
      </c>
      <c r="M39" s="113">
        <v>1012.7</v>
      </c>
      <c r="N39" s="113">
        <v>7.7</v>
      </c>
      <c r="O39" s="283">
        <v>3</v>
      </c>
      <c r="P39" s="58"/>
      <c r="Q39" s="133"/>
      <c r="R39" s="37"/>
      <c r="S39" s="58"/>
      <c r="T39" s="37">
        <v>1</v>
      </c>
      <c r="U39" s="37"/>
      <c r="V39" s="58">
        <v>6</v>
      </c>
      <c r="W39" s="61"/>
      <c r="X39" s="40"/>
    </row>
    <row r="40" spans="1:24" ht="13.5" thickBot="1" x14ac:dyDescent="0.25">
      <c r="A40" s="116" t="s">
        <v>218</v>
      </c>
      <c r="B40" s="113">
        <v>15.4</v>
      </c>
      <c r="C40" s="113">
        <v>21.4</v>
      </c>
      <c r="D40" s="113">
        <v>10.1</v>
      </c>
      <c r="E40" s="117">
        <v>6.4</v>
      </c>
      <c r="F40" s="118">
        <v>45</v>
      </c>
      <c r="G40" s="38">
        <v>63</v>
      </c>
      <c r="H40" s="113">
        <v>3.2</v>
      </c>
      <c r="I40" s="113" t="s">
        <v>216</v>
      </c>
      <c r="J40" s="39"/>
      <c r="K40" s="37"/>
      <c r="L40" s="113">
        <v>6.2</v>
      </c>
      <c r="M40" s="113">
        <v>1018.2</v>
      </c>
      <c r="N40" s="113">
        <v>8.1999999999999993</v>
      </c>
      <c r="O40" s="37">
        <v>1</v>
      </c>
      <c r="P40" s="58"/>
      <c r="Q40" s="133"/>
      <c r="R40" s="37"/>
      <c r="S40" s="58"/>
      <c r="T40" s="37"/>
      <c r="U40" s="37"/>
      <c r="V40" s="58">
        <v>4</v>
      </c>
      <c r="W40" s="61"/>
      <c r="X40" s="40"/>
    </row>
    <row r="41" spans="1:24" ht="13.5" thickBot="1" x14ac:dyDescent="0.25">
      <c r="A41" s="52" t="s">
        <v>60</v>
      </c>
      <c r="B41" s="46">
        <f>SUM(B30:B40)</f>
        <v>216.60000000000002</v>
      </c>
      <c r="C41" s="46">
        <f>SUM(C30:C40)</f>
        <v>278.2</v>
      </c>
      <c r="D41" s="46">
        <f>SUM(D30:D40)</f>
        <v>159.20000000000002</v>
      </c>
      <c r="E41" s="46">
        <f>SUM(E30:E40)</f>
        <v>93.800000000000011</v>
      </c>
      <c r="F41" s="44" t="s">
        <v>62</v>
      </c>
      <c r="G41" s="44" t="s">
        <v>62</v>
      </c>
      <c r="H41" s="44" t="s">
        <v>62</v>
      </c>
      <c r="I41" s="46">
        <f>SUM(I30:I40)</f>
        <v>26.8</v>
      </c>
      <c r="J41" s="201" t="s">
        <v>72</v>
      </c>
      <c r="K41" s="45"/>
      <c r="L41" s="46">
        <f>SUM(L30:L40)</f>
        <v>61.6</v>
      </c>
      <c r="M41" s="43" t="s">
        <v>62</v>
      </c>
      <c r="N41" s="43" t="s">
        <v>62</v>
      </c>
      <c r="O41" s="43" t="s">
        <v>62</v>
      </c>
      <c r="P41" s="43" t="s">
        <v>62</v>
      </c>
      <c r="Q41" s="44" t="s">
        <v>63</v>
      </c>
      <c r="R41" s="45">
        <f>SUM(R30:R40)</f>
        <v>6</v>
      </c>
      <c r="S41" s="45">
        <f>SUM(S30:S40)</f>
        <v>3</v>
      </c>
      <c r="T41" s="45">
        <f>SUM(T30:T40)</f>
        <v>6</v>
      </c>
      <c r="U41" s="45">
        <f>SUM(U30:U40)</f>
        <v>1</v>
      </c>
      <c r="V41" s="44" t="s">
        <v>62</v>
      </c>
      <c r="W41" s="61"/>
      <c r="X41" s="40"/>
    </row>
    <row r="42" spans="1:24" ht="13.5" thickBot="1" x14ac:dyDescent="0.25">
      <c r="A42" s="33" t="s">
        <v>70</v>
      </c>
      <c r="B42" s="46">
        <f>AVERAGE(B30:B40)</f>
        <v>19.690909090909091</v>
      </c>
      <c r="C42" s="46">
        <f>AVERAGE(C30:C40)</f>
        <v>25.290909090909089</v>
      </c>
      <c r="D42" s="46">
        <f>AVERAGE(D30:D40)</f>
        <v>14.472727272727274</v>
      </c>
      <c r="E42" s="46">
        <f>AVERAGE(E30:E40)</f>
        <v>11.725000000000001</v>
      </c>
      <c r="F42" s="44" t="s">
        <v>62</v>
      </c>
      <c r="G42" s="46">
        <f>AVERAGE(G30:G40)</f>
        <v>65.545454545454547</v>
      </c>
      <c r="H42" s="46">
        <f>AVERAGE(H30:H40)</f>
        <v>4.8181818181818175</v>
      </c>
      <c r="I42" s="43" t="s">
        <v>205</v>
      </c>
      <c r="J42" s="44" t="s">
        <v>72</v>
      </c>
      <c r="K42" s="44"/>
      <c r="L42" s="43" t="s">
        <v>205</v>
      </c>
      <c r="M42" s="46">
        <f>AVERAGE(M30:M40)</f>
        <v>1010.7</v>
      </c>
      <c r="N42" s="46">
        <f>AVERAGE(N30:N40)</f>
        <v>12.654545454545454</v>
      </c>
      <c r="O42" s="46">
        <f>AVERAGE(O30:O40)</f>
        <v>1.6363636363636365</v>
      </c>
      <c r="P42" s="45" t="e">
        <f>ROUND(AVERAGE(P30:P40),1)</f>
        <v>#DIV/0!</v>
      </c>
      <c r="Q42" s="44" t="s">
        <v>63</v>
      </c>
      <c r="R42" s="44" t="s">
        <v>72</v>
      </c>
      <c r="S42" s="44" t="s">
        <v>72</v>
      </c>
      <c r="T42" s="44" t="s">
        <v>72</v>
      </c>
      <c r="U42" s="44" t="s">
        <v>72</v>
      </c>
      <c r="V42" s="46">
        <f>AVERAGE(V30:V40)</f>
        <v>5.5454545454545459</v>
      </c>
      <c r="W42" s="61"/>
      <c r="X42" s="40"/>
    </row>
    <row r="43" spans="1:24" ht="13.5" thickBot="1" x14ac:dyDescent="0.25">
      <c r="A43" s="52" t="s">
        <v>73</v>
      </c>
      <c r="B43" s="46">
        <f>SUM(B16+B28+B41)</f>
        <v>646.30000000000007</v>
      </c>
      <c r="C43" s="46">
        <f>SUM(C16+C28+C41)</f>
        <v>833.5</v>
      </c>
      <c r="D43" s="46">
        <f>SUM(D16+D28+D41)</f>
        <v>457.70000000000005</v>
      </c>
      <c r="E43" s="46">
        <f>SUM(E16+E28+E41)</f>
        <v>276.70000000000005</v>
      </c>
      <c r="F43" s="44" t="s">
        <v>62</v>
      </c>
      <c r="G43" s="201" t="s">
        <v>195</v>
      </c>
      <c r="H43" s="46" t="e">
        <f>SUM(H16+H28+H41)</f>
        <v>#VALUE!</v>
      </c>
      <c r="I43" s="46">
        <f>SUM(I16+I28+I41)</f>
        <v>69.2</v>
      </c>
      <c r="J43" s="201" t="s">
        <v>72</v>
      </c>
      <c r="K43" s="45"/>
      <c r="L43" s="46">
        <f>SUM(L16+L28+L41)</f>
        <v>219.29999999999998</v>
      </c>
      <c r="M43" s="43" t="s">
        <v>62</v>
      </c>
      <c r="N43" s="43" t="s">
        <v>62</v>
      </c>
      <c r="O43" s="43" t="s">
        <v>62</v>
      </c>
      <c r="P43" s="45" t="e">
        <f>SUM(P16+P28+P41)</f>
        <v>#VALUE!</v>
      </c>
      <c r="Q43" s="44" t="s">
        <v>63</v>
      </c>
      <c r="R43" s="47">
        <f>SUM(R16+R28+R41)</f>
        <v>17</v>
      </c>
      <c r="S43" s="47">
        <f>SUM(S16+S28+S41)</f>
        <v>9</v>
      </c>
      <c r="T43" s="47">
        <f>SUM(T16+T28+T41)</f>
        <v>10</v>
      </c>
      <c r="U43" s="47">
        <f>SUM(U16+U28+U41)</f>
        <v>1</v>
      </c>
      <c r="V43" s="44" t="s">
        <v>62</v>
      </c>
      <c r="W43" s="61">
        <v>12</v>
      </c>
      <c r="X43" s="40"/>
    </row>
    <row r="44" spans="1:24" ht="13.5" thickBot="1" x14ac:dyDescent="0.25">
      <c r="A44" s="33" t="s">
        <v>74</v>
      </c>
      <c r="B44" s="46">
        <f>AVERAGE(B6:B15,B18:B27,B30:B40)</f>
        <v>20.848387096774189</v>
      </c>
      <c r="C44" s="46">
        <f>AVERAGE(C6:C15,C18:C27,C30:C40)</f>
        <v>26.887096774193544</v>
      </c>
      <c r="D44" s="46">
        <f>AVERAGE(D6:D15,D18:D27,D30:D40)</f>
        <v>14.764516129032256</v>
      </c>
      <c r="E44" s="46">
        <f>AVERAGE(E6:E15,E18:E27,E30:E40)</f>
        <v>11.529166666666667</v>
      </c>
      <c r="F44" s="44" t="s">
        <v>62</v>
      </c>
      <c r="G44" s="46">
        <f>AVERAGE(G6:G15,G18:G27,G30:G40)</f>
        <v>67.129032258064512</v>
      </c>
      <c r="H44" s="46">
        <f>AVERAGE(H6:H15,H18:H27,H30:H40)</f>
        <v>4.3999999999999995</v>
      </c>
      <c r="I44" s="44" t="s">
        <v>71</v>
      </c>
      <c r="J44" s="44" t="s">
        <v>72</v>
      </c>
      <c r="K44" s="44"/>
      <c r="L44" s="44" t="s">
        <v>61</v>
      </c>
      <c r="M44" s="46">
        <f>AVERAGE(M6:M15,M18:M27,M30:M40)</f>
        <v>1014.3164516129032</v>
      </c>
      <c r="N44" s="46">
        <f>AVERAGE(N6:N15,N18:N27,N30:N40)</f>
        <v>13.987096774193549</v>
      </c>
      <c r="O44" s="46">
        <f>AVERAGE(O6:O15,O18:O27,O30:O40)</f>
        <v>1.6129032258064515</v>
      </c>
      <c r="P44" s="45" t="e">
        <f>ROUND(AVERAGE(P6:P15,P18:P27,P30:P40),1)</f>
        <v>#DIV/0!</v>
      </c>
      <c r="Q44" s="44" t="s">
        <v>63</v>
      </c>
      <c r="R44" s="44" t="s">
        <v>72</v>
      </c>
      <c r="S44" s="44" t="s">
        <v>72</v>
      </c>
      <c r="T44" s="44" t="s">
        <v>72</v>
      </c>
      <c r="U44" s="44" t="s">
        <v>72</v>
      </c>
      <c r="V44" s="46">
        <f>AVERAGE(V17,V29,V42)</f>
        <v>4.915151515151515</v>
      </c>
      <c r="W44" s="61"/>
      <c r="X44" s="40"/>
    </row>
    <row r="45" spans="1:24" ht="13.5" thickBo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61"/>
    </row>
    <row r="46" spans="1:24" ht="13.5" thickBot="1" x14ac:dyDescent="0.25">
      <c r="A46" s="120"/>
      <c r="B46" s="30" t="s">
        <v>75</v>
      </c>
      <c r="C46" s="30" t="s">
        <v>76</v>
      </c>
      <c r="D46" s="30" t="s">
        <v>77</v>
      </c>
      <c r="E46" s="139" t="s">
        <v>78</v>
      </c>
      <c r="F46" s="141"/>
      <c r="G46" s="141"/>
      <c r="H46" s="141"/>
      <c r="I46" s="142"/>
      <c r="J46" s="141"/>
      <c r="K46" s="141"/>
      <c r="L46" s="139" t="s">
        <v>79</v>
      </c>
      <c r="M46" s="143"/>
      <c r="N46" s="141"/>
      <c r="O46" s="142"/>
      <c r="P46" s="139" t="s">
        <v>80</v>
      </c>
      <c r="Q46" s="141"/>
      <c r="R46" s="141"/>
      <c r="S46" s="141"/>
      <c r="T46" s="141"/>
      <c r="U46" s="141"/>
      <c r="V46" s="141"/>
      <c r="W46" s="142"/>
      <c r="X46" s="61"/>
    </row>
    <row r="47" spans="1:24" ht="13.5" thickBot="1" x14ac:dyDescent="0.25">
      <c r="A47" s="123"/>
      <c r="B47" s="33" t="s">
        <v>81</v>
      </c>
      <c r="C47" s="33" t="s">
        <v>81</v>
      </c>
      <c r="D47" s="33" t="s">
        <v>82</v>
      </c>
      <c r="E47" s="144" t="s">
        <v>83</v>
      </c>
      <c r="F47" s="124"/>
      <c r="G47" s="124"/>
      <c r="H47" s="124"/>
      <c r="I47" s="125"/>
      <c r="J47" s="136"/>
      <c r="K47" s="124"/>
      <c r="L47" s="139" t="s">
        <v>84</v>
      </c>
      <c r="M47" s="122"/>
      <c r="N47" s="50"/>
      <c r="O47" s="114">
        <f>SUM(AE7:AE9)</f>
        <v>17</v>
      </c>
      <c r="P47" s="139" t="s">
        <v>64</v>
      </c>
      <c r="Q47" s="122"/>
      <c r="R47" s="50"/>
      <c r="S47" s="50"/>
      <c r="T47" s="50"/>
      <c r="U47" s="126"/>
      <c r="V47" s="51">
        <f>SUM(AA17:AA19)</f>
        <v>0</v>
      </c>
      <c r="W47" s="127"/>
      <c r="X47" s="61"/>
    </row>
    <row r="48" spans="1:24" ht="13.5" thickBot="1" x14ac:dyDescent="0.25">
      <c r="A48" s="52" t="s">
        <v>32</v>
      </c>
      <c r="B48" s="53">
        <v>19</v>
      </c>
      <c r="C48" s="52" t="s">
        <v>61</v>
      </c>
      <c r="D48" s="54">
        <f>SUM(B44-B48)</f>
        <v>1.8483870967741893</v>
      </c>
      <c r="E48" s="139" t="s">
        <v>167</v>
      </c>
      <c r="F48" s="50"/>
      <c r="G48" s="50"/>
      <c r="H48" s="50"/>
      <c r="I48" s="114">
        <f>SUM(AA7:AA9)</f>
        <v>10</v>
      </c>
      <c r="J48" s="137"/>
      <c r="K48" s="50"/>
      <c r="L48" s="139" t="s">
        <v>85</v>
      </c>
      <c r="M48" s="50"/>
      <c r="N48" s="50"/>
      <c r="O48" s="114">
        <f>SUM(AF7:AF9)</f>
        <v>12</v>
      </c>
      <c r="P48" s="139" t="s">
        <v>86</v>
      </c>
      <c r="Q48" s="50"/>
      <c r="R48" s="50"/>
      <c r="S48" s="50"/>
      <c r="T48" s="50"/>
      <c r="U48" s="126"/>
      <c r="V48" s="51">
        <f>SUM(AB17:AB19)</f>
        <v>2</v>
      </c>
      <c r="W48" s="127"/>
      <c r="X48" s="61"/>
    </row>
    <row r="49" spans="1:24" ht="13.5" thickBot="1" x14ac:dyDescent="0.25">
      <c r="A49" s="52" t="s">
        <v>87</v>
      </c>
      <c r="B49" s="96">
        <v>85</v>
      </c>
      <c r="C49" s="45">
        <f>SUM(I43*100/B49)</f>
        <v>81.411764705882348</v>
      </c>
      <c r="D49" s="55" t="s">
        <v>61</v>
      </c>
      <c r="E49" s="139" t="s">
        <v>166</v>
      </c>
      <c r="F49" s="50"/>
      <c r="G49" s="50"/>
      <c r="H49" s="50"/>
      <c r="I49" s="114">
        <f>SUM(AB7:AB9)</f>
        <v>18</v>
      </c>
      <c r="J49" s="137"/>
      <c r="K49" s="50"/>
      <c r="L49" s="139" t="s">
        <v>88</v>
      </c>
      <c r="M49" s="50"/>
      <c r="N49" s="50"/>
      <c r="O49" s="114">
        <f>SUM(AG7:AG9)</f>
        <v>7</v>
      </c>
      <c r="P49" s="139" t="s">
        <v>89</v>
      </c>
      <c r="Q49" s="50"/>
      <c r="R49" s="50"/>
      <c r="S49" s="50"/>
      <c r="T49" s="50"/>
      <c r="U49" s="126"/>
      <c r="V49" s="51">
        <f>SUM(AC17:AC19)</f>
        <v>7</v>
      </c>
      <c r="W49" s="127"/>
      <c r="X49" s="61"/>
    </row>
    <row r="50" spans="1:24" ht="13.5" thickBot="1" x14ac:dyDescent="0.25">
      <c r="A50" s="52" t="s">
        <v>39</v>
      </c>
      <c r="B50" s="96">
        <v>222</v>
      </c>
      <c r="C50" s="45">
        <f>SUM(L43*100/B50)</f>
        <v>98.78378378378379</v>
      </c>
      <c r="D50" s="55" t="s">
        <v>61</v>
      </c>
      <c r="E50" s="139" t="s">
        <v>168</v>
      </c>
      <c r="F50" s="50"/>
      <c r="G50" s="50"/>
      <c r="H50" s="50"/>
      <c r="I50" s="114">
        <f>SUM(AC7:AC9)</f>
        <v>0</v>
      </c>
      <c r="J50" s="137"/>
      <c r="K50" s="50"/>
      <c r="L50" s="139" t="s">
        <v>90</v>
      </c>
      <c r="M50" s="50"/>
      <c r="N50" s="50"/>
      <c r="O50" s="114">
        <f>SUM(AH7:AH9)</f>
        <v>3</v>
      </c>
      <c r="P50" s="139" t="s">
        <v>91</v>
      </c>
      <c r="Q50" s="50"/>
      <c r="R50" s="50"/>
      <c r="S50" s="50"/>
      <c r="T50" s="50"/>
      <c r="U50" s="50"/>
      <c r="V50" s="50"/>
      <c r="W50" s="121"/>
      <c r="X50" s="61"/>
    </row>
    <row r="51" spans="1:24" ht="13.5" thickBot="1" x14ac:dyDescent="0.25">
      <c r="A51" s="56" t="s">
        <v>92</v>
      </c>
      <c r="B51" s="37"/>
      <c r="C51" s="38"/>
      <c r="D51" s="57" t="s">
        <v>61</v>
      </c>
      <c r="E51" s="139" t="s">
        <v>197</v>
      </c>
      <c r="F51" s="50"/>
      <c r="G51" s="50"/>
      <c r="H51" s="50"/>
      <c r="I51" s="121">
        <v>0</v>
      </c>
      <c r="J51" s="137"/>
      <c r="K51" s="50"/>
      <c r="L51" s="139" t="s">
        <v>163</v>
      </c>
      <c r="M51" s="50"/>
      <c r="N51" s="50"/>
      <c r="O51" s="115">
        <f>SUM(AI7:AI9)</f>
        <v>0</v>
      </c>
      <c r="P51" s="139" t="s">
        <v>94</v>
      </c>
      <c r="Q51" s="50"/>
      <c r="R51" s="50"/>
      <c r="S51" s="50"/>
      <c r="T51" s="50"/>
      <c r="U51" s="126"/>
      <c r="V51" s="51">
        <f>SUM(AE17:AE19)</f>
        <v>0</v>
      </c>
      <c r="W51" s="127"/>
      <c r="X51" s="61"/>
    </row>
    <row r="52" spans="1:24" ht="13.5" thickBot="1" x14ac:dyDescent="0.25">
      <c r="A52" s="56" t="s">
        <v>95</v>
      </c>
      <c r="B52" s="37">
        <v>493</v>
      </c>
      <c r="C52" s="58">
        <f>SUM(L43*100/B52)</f>
        <v>44.482758620689658</v>
      </c>
      <c r="D52" s="57" t="s">
        <v>61</v>
      </c>
      <c r="E52" s="139" t="s">
        <v>93</v>
      </c>
      <c r="F52" s="50"/>
      <c r="G52" s="50"/>
      <c r="H52" s="50"/>
      <c r="I52" s="121"/>
      <c r="J52" s="137"/>
      <c r="K52" s="50"/>
      <c r="L52" s="139" t="s">
        <v>96</v>
      </c>
      <c r="M52" s="50"/>
      <c r="N52" s="50"/>
      <c r="O52" s="121"/>
      <c r="P52" s="139" t="s">
        <v>97</v>
      </c>
      <c r="Q52" s="50"/>
      <c r="R52" s="50"/>
      <c r="S52" s="50"/>
      <c r="T52" s="50"/>
      <c r="U52" s="126"/>
      <c r="V52" s="51">
        <f>SUM(AF17:AF19)</f>
        <v>0</v>
      </c>
      <c r="W52" s="127"/>
      <c r="X52" s="61"/>
    </row>
    <row r="53" spans="1:24" ht="13.5" thickBot="1" x14ac:dyDescent="0.25">
      <c r="A53" s="33" t="s">
        <v>39</v>
      </c>
      <c r="B53" s="41"/>
      <c r="C53" s="42"/>
      <c r="D53" s="59" t="s">
        <v>61</v>
      </c>
      <c r="E53" s="139" t="s">
        <v>169</v>
      </c>
      <c r="F53" s="50"/>
      <c r="G53" s="50"/>
      <c r="H53" s="50"/>
      <c r="I53" s="114">
        <f>SUM(AA12:AA14)</f>
        <v>0</v>
      </c>
      <c r="J53" s="138"/>
      <c r="K53" s="128"/>
      <c r="L53" s="139" t="s">
        <v>98</v>
      </c>
      <c r="M53" s="50"/>
      <c r="N53" s="50"/>
      <c r="O53" s="114">
        <f>SUM(AE12:AE14)</f>
        <v>0</v>
      </c>
      <c r="P53" s="140" t="s">
        <v>99</v>
      </c>
      <c r="Q53" s="128"/>
      <c r="R53" s="128"/>
      <c r="S53" s="128"/>
      <c r="T53" s="128"/>
      <c r="U53" s="129"/>
      <c r="V53" s="60">
        <f>SUM(AG17:AG19)</f>
        <v>0</v>
      </c>
      <c r="W53" s="48"/>
      <c r="X53" s="61"/>
    </row>
    <row r="54" spans="1:24" ht="13.5" thickBot="1" x14ac:dyDescent="0.25">
      <c r="A54" s="49"/>
      <c r="B54" s="49"/>
      <c r="C54" s="49"/>
      <c r="D54" s="49"/>
      <c r="E54" s="139" t="s">
        <v>198</v>
      </c>
      <c r="F54" s="50"/>
      <c r="G54" s="50"/>
      <c r="H54" s="50"/>
      <c r="I54" s="50">
        <v>2</v>
      </c>
      <c r="J54" s="212"/>
      <c r="K54" s="49"/>
      <c r="L54" s="139" t="s">
        <v>100</v>
      </c>
      <c r="M54" s="130"/>
      <c r="N54" s="50"/>
      <c r="O54" s="114">
        <f>SUM(AG12:AG14)</f>
        <v>15</v>
      </c>
      <c r="P54" s="49"/>
      <c r="Q54" s="49"/>
      <c r="R54" s="49"/>
      <c r="S54" s="49"/>
      <c r="T54" s="49"/>
      <c r="U54" s="49"/>
      <c r="V54" s="49"/>
      <c r="W54" s="49"/>
      <c r="X54" s="61"/>
    </row>
    <row r="55" spans="1:24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1"/>
      <c r="W56" s="20"/>
      <c r="X56" s="20"/>
    </row>
    <row r="57" spans="1:24" x14ac:dyDescent="0.2">
      <c r="A57" s="20"/>
      <c r="B57" s="20"/>
      <c r="C57" s="20"/>
      <c r="D57" s="20"/>
      <c r="E57" s="20" t="s">
        <v>200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61"/>
      <c r="W57" s="20"/>
      <c r="X57" s="20"/>
    </row>
    <row r="58" spans="1:24" x14ac:dyDescent="0.2">
      <c r="E58" s="20" t="s">
        <v>201</v>
      </c>
    </row>
    <row r="59" spans="1:24" x14ac:dyDescent="0.2">
      <c r="E59" s="196" t="s">
        <v>202</v>
      </c>
    </row>
    <row r="113" spans="6:6" x14ac:dyDescent="0.2">
      <c r="F113" t="s">
        <v>199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40">
    <cfRule type="cellIs" dxfId="39" priority="1" stopIfTrue="1" operator="equal">
      <formula>$AA$22</formula>
    </cfRule>
    <cfRule type="cellIs" dxfId="38" priority="2" stopIfTrue="1" operator="equal">
      <formula>$AA$24</formula>
    </cfRule>
  </conditionalFormatting>
  <conditionalFormatting sqref="C6:C15 C18:C27 C30:C40">
    <cfRule type="cellIs" dxfId="37" priority="3" stopIfTrue="1" operator="equal">
      <formula>$AB$22</formula>
    </cfRule>
  </conditionalFormatting>
  <conditionalFormatting sqref="D6:D15 D18:D27 D30:D40">
    <cfRule type="cellIs" dxfId="36" priority="4" stopIfTrue="1" operator="equal">
      <formula>$AB$24</formula>
    </cfRule>
  </conditionalFormatting>
  <conditionalFormatting sqref="E6:E15 E18:E27 E30:E40">
    <cfRule type="cellIs" dxfId="35" priority="5" stopIfTrue="1" operator="equal">
      <formula>$AC$22</formula>
    </cfRule>
  </conditionalFormatting>
  <conditionalFormatting sqref="F6:F15 F18:F27 F30:F40">
    <cfRule type="cellIs" dxfId="34" priority="6" stopIfTrue="1" operator="equal">
      <formula>$AC$24</formula>
    </cfRule>
  </conditionalFormatting>
  <conditionalFormatting sqref="I6:I15 I18:I27 I30:I40">
    <cfRule type="cellIs" dxfId="33" priority="7" stopIfTrue="1" operator="equal">
      <formula>$AE$22</formula>
    </cfRule>
  </conditionalFormatting>
  <conditionalFormatting sqref="P6:P15 P18:P27 P30:P40">
    <cfRule type="cellIs" dxfId="32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40 G30:I40 P30:P40 S30:S40 V30:V40 L30:N40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P17 J29:O29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G42" sqref="G42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4"/>
      <c r="C1" s="84"/>
      <c r="D1" s="84"/>
      <c r="E1" s="85" t="s">
        <v>101</v>
      </c>
      <c r="F1" s="84"/>
      <c r="G1" s="84"/>
      <c r="H1" s="84"/>
    </row>
    <row r="2" spans="1:18" ht="15" x14ac:dyDescent="0.25">
      <c r="B2" s="84"/>
      <c r="C2" s="84"/>
      <c r="D2" s="84"/>
      <c r="E2" s="85"/>
      <c r="F2" s="84"/>
      <c r="G2" s="84"/>
      <c r="H2" s="84"/>
    </row>
    <row r="3" spans="1:18" ht="15" x14ac:dyDescent="0.25">
      <c r="B3" s="84"/>
      <c r="C3" s="84"/>
      <c r="D3" s="84"/>
      <c r="E3" s="85"/>
      <c r="F3" s="84"/>
      <c r="G3" s="84"/>
      <c r="H3" s="84"/>
    </row>
    <row r="4" spans="1:18" ht="15" x14ac:dyDescent="0.25">
      <c r="B4" s="84"/>
      <c r="C4" s="84"/>
      <c r="D4" s="84"/>
      <c r="E4" s="84"/>
      <c r="F4" s="84"/>
      <c r="G4" s="84"/>
      <c r="H4" s="84"/>
    </row>
    <row r="5" spans="1:18" ht="15" x14ac:dyDescent="0.25">
      <c r="B5" s="86" t="s">
        <v>187</v>
      </c>
      <c r="C5" s="84"/>
      <c r="D5" s="84"/>
      <c r="E5" s="84"/>
      <c r="F5" s="87" t="s">
        <v>30</v>
      </c>
      <c r="G5" s="285" t="s">
        <v>217</v>
      </c>
      <c r="H5" s="286"/>
      <c r="I5" s="7"/>
      <c r="J5" s="8"/>
      <c r="K5" s="87" t="s">
        <v>148</v>
      </c>
      <c r="L5" s="88">
        <v>2015</v>
      </c>
    </row>
    <row r="6" spans="1:18" ht="13.5" thickBot="1" x14ac:dyDescent="0.25">
      <c r="B6" s="2"/>
      <c r="G6" s="2"/>
      <c r="I6" s="2"/>
    </row>
    <row r="7" spans="1:18" x14ac:dyDescent="0.2">
      <c r="A7" s="151" t="s">
        <v>31</v>
      </c>
      <c r="B7" s="152" t="s">
        <v>102</v>
      </c>
      <c r="C7" s="152" t="s">
        <v>103</v>
      </c>
      <c r="D7" s="152" t="s">
        <v>173</v>
      </c>
      <c r="E7" s="152" t="s">
        <v>104</v>
      </c>
      <c r="F7" s="152" t="s">
        <v>104</v>
      </c>
      <c r="G7" s="153" t="s">
        <v>104</v>
      </c>
      <c r="H7" s="154" t="s">
        <v>104</v>
      </c>
      <c r="I7" s="89"/>
      <c r="J7" s="90"/>
    </row>
    <row r="8" spans="1:18" ht="13.5" thickBot="1" x14ac:dyDescent="0.25">
      <c r="A8" s="155"/>
      <c r="B8" s="156" t="s">
        <v>105</v>
      </c>
      <c r="C8" s="157"/>
      <c r="D8" s="157"/>
      <c r="E8" s="156" t="s">
        <v>174</v>
      </c>
      <c r="F8" s="156" t="s">
        <v>175</v>
      </c>
      <c r="G8" s="158" t="s">
        <v>176</v>
      </c>
      <c r="H8" s="159" t="s">
        <v>177</v>
      </c>
      <c r="I8" s="91"/>
      <c r="J8" s="90"/>
    </row>
    <row r="9" spans="1:18" x14ac:dyDescent="0.2">
      <c r="A9" s="160" t="s">
        <v>2</v>
      </c>
      <c r="B9" s="179" t="s">
        <v>162</v>
      </c>
      <c r="C9" s="161" t="s">
        <v>162</v>
      </c>
      <c r="D9" s="161" t="s">
        <v>162</v>
      </c>
      <c r="E9" s="161" t="s">
        <v>162</v>
      </c>
      <c r="F9" s="162">
        <v>1</v>
      </c>
      <c r="G9" s="163">
        <v>1</v>
      </c>
      <c r="H9" s="164" t="s">
        <v>162</v>
      </c>
      <c r="I9" s="92"/>
      <c r="J9" s="92"/>
      <c r="N9" s="6" t="str">
        <f t="shared" ref="N9:N36" si="0">IF(ISNUMBER(B9),B9*24," ")</f>
        <v xml:space="preserve"> </v>
      </c>
      <c r="O9" t="str">
        <f t="shared" ref="O9:O36" si="1">IF(ISNUMBER(N9),IF(N9&lt;1,1," ")," ")</f>
        <v xml:space="preserve"> </v>
      </c>
      <c r="P9" t="str">
        <f t="shared" ref="P9:P36" si="2">IF(ISNUMBER(N9),IF(N9&lt;8,2," ")," ")</f>
        <v xml:space="preserve"> </v>
      </c>
      <c r="Q9" t="str">
        <f t="shared" ref="Q9:Q36" si="3">IF(ISNUMBER(N9),IF(N9&lt;24,3," ")," ")</f>
        <v xml:space="preserve"> </v>
      </c>
      <c r="R9">
        <f t="shared" ref="R9:R36" si="4">MIN(O9:Q9)</f>
        <v>0</v>
      </c>
    </row>
    <row r="10" spans="1:18" x14ac:dyDescent="0.2">
      <c r="A10" s="160" t="s">
        <v>3</v>
      </c>
      <c r="B10" s="165" t="s">
        <v>162</v>
      </c>
      <c r="C10" s="161" t="str">
        <f t="shared" ref="C10:C22" si="5">IF(R10=1,1,"-")</f>
        <v>-</v>
      </c>
      <c r="D10" s="161" t="s">
        <v>162</v>
      </c>
      <c r="E10" s="161" t="s">
        <v>162</v>
      </c>
      <c r="F10" s="162" t="s">
        <v>162</v>
      </c>
      <c r="G10" s="166">
        <v>1</v>
      </c>
      <c r="H10" s="164" t="s">
        <v>106</v>
      </c>
      <c r="I10" s="92"/>
      <c r="J10" s="92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60" t="s">
        <v>4</v>
      </c>
      <c r="B11" s="165" t="s">
        <v>162</v>
      </c>
      <c r="C11" s="161" t="s">
        <v>162</v>
      </c>
      <c r="D11" s="161" t="s">
        <v>162</v>
      </c>
      <c r="E11" s="161" t="s">
        <v>162</v>
      </c>
      <c r="F11" s="162">
        <v>1</v>
      </c>
      <c r="G11" s="166">
        <v>1</v>
      </c>
      <c r="H11" s="164" t="s">
        <v>106</v>
      </c>
      <c r="I11" s="92"/>
      <c r="J11" s="92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60" t="s">
        <v>5</v>
      </c>
      <c r="B12" s="165" t="s">
        <v>162</v>
      </c>
      <c r="C12" s="161" t="str">
        <f t="shared" si="5"/>
        <v>-</v>
      </c>
      <c r="D12" s="161" t="s">
        <v>162</v>
      </c>
      <c r="E12" s="161" t="s">
        <v>162</v>
      </c>
      <c r="F12" s="162">
        <v>1</v>
      </c>
      <c r="G12" s="166" t="s">
        <v>162</v>
      </c>
      <c r="H12" s="164" t="s">
        <v>162</v>
      </c>
      <c r="I12" s="92"/>
      <c r="J12" s="92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60" t="s">
        <v>6</v>
      </c>
      <c r="B13" s="165" t="s">
        <v>162</v>
      </c>
      <c r="C13" s="161" t="str">
        <f t="shared" si="5"/>
        <v>-</v>
      </c>
      <c r="D13" s="161" t="s">
        <v>162</v>
      </c>
      <c r="E13" s="161" t="s">
        <v>162</v>
      </c>
      <c r="F13" s="162">
        <v>1</v>
      </c>
      <c r="G13" s="166" t="s">
        <v>162</v>
      </c>
      <c r="H13" s="164" t="s">
        <v>162</v>
      </c>
      <c r="I13" s="92"/>
      <c r="J13" s="92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60" t="s">
        <v>7</v>
      </c>
      <c r="B14" s="165" t="s">
        <v>162</v>
      </c>
      <c r="C14" s="161" t="s">
        <v>162</v>
      </c>
      <c r="D14" s="161" t="s">
        <v>162</v>
      </c>
      <c r="E14" s="161" t="s">
        <v>162</v>
      </c>
      <c r="F14" s="162">
        <v>1</v>
      </c>
      <c r="G14" s="166" t="s">
        <v>162</v>
      </c>
      <c r="H14" s="164" t="s">
        <v>162</v>
      </c>
      <c r="I14" s="92"/>
      <c r="J14" s="92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60" t="s">
        <v>8</v>
      </c>
      <c r="B15" s="179" t="s">
        <v>162</v>
      </c>
      <c r="C15" s="161" t="s">
        <v>162</v>
      </c>
      <c r="D15" s="161" t="s">
        <v>162</v>
      </c>
      <c r="E15" s="161" t="s">
        <v>162</v>
      </c>
      <c r="F15" s="162">
        <v>1</v>
      </c>
      <c r="G15" s="166">
        <v>1</v>
      </c>
      <c r="H15" s="164" t="s">
        <v>162</v>
      </c>
      <c r="I15" s="92"/>
      <c r="J15" s="92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60" t="s">
        <v>9</v>
      </c>
      <c r="B16" s="162" t="s">
        <v>162</v>
      </c>
      <c r="C16" s="161" t="str">
        <f t="shared" si="5"/>
        <v>-</v>
      </c>
      <c r="D16" s="161" t="s">
        <v>162</v>
      </c>
      <c r="E16" s="161" t="s">
        <v>162</v>
      </c>
      <c r="F16" s="162">
        <v>1</v>
      </c>
      <c r="G16" s="166">
        <v>1</v>
      </c>
      <c r="H16" s="164" t="s">
        <v>162</v>
      </c>
      <c r="I16" s="92"/>
      <c r="J16" s="92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60" t="s">
        <v>10</v>
      </c>
      <c r="B17" s="165" t="s">
        <v>162</v>
      </c>
      <c r="C17" s="161" t="s">
        <v>162</v>
      </c>
      <c r="D17" s="161" t="s">
        <v>162</v>
      </c>
      <c r="E17" s="161" t="s">
        <v>162</v>
      </c>
      <c r="F17" s="162">
        <v>1</v>
      </c>
      <c r="G17" s="166">
        <v>1</v>
      </c>
      <c r="H17" s="164" t="s">
        <v>162</v>
      </c>
      <c r="I17" s="92"/>
      <c r="J17" s="92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60" t="s">
        <v>11</v>
      </c>
      <c r="B18" s="165" t="s">
        <v>162</v>
      </c>
      <c r="C18" s="161" t="s">
        <v>162</v>
      </c>
      <c r="D18" s="161" t="s">
        <v>162</v>
      </c>
      <c r="E18" s="161" t="s">
        <v>162</v>
      </c>
      <c r="F18" s="162">
        <v>1</v>
      </c>
      <c r="G18" s="166">
        <v>1</v>
      </c>
      <c r="H18" s="164" t="s">
        <v>162</v>
      </c>
      <c r="I18" s="92"/>
      <c r="J18" s="92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60" t="s">
        <v>12</v>
      </c>
      <c r="B19" s="165" t="s">
        <v>162</v>
      </c>
      <c r="C19" s="161" t="s">
        <v>162</v>
      </c>
      <c r="D19" s="161" t="s">
        <v>162</v>
      </c>
      <c r="E19" s="161" t="s">
        <v>162</v>
      </c>
      <c r="F19" s="162">
        <v>1</v>
      </c>
      <c r="G19" s="166">
        <v>1</v>
      </c>
      <c r="H19" s="164" t="s">
        <v>162</v>
      </c>
      <c r="I19" s="92"/>
      <c r="J19" s="92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60" t="s">
        <v>13</v>
      </c>
      <c r="B20" s="165" t="s">
        <v>162</v>
      </c>
      <c r="C20" s="161" t="s">
        <v>162</v>
      </c>
      <c r="D20" s="161" t="s">
        <v>162</v>
      </c>
      <c r="E20" s="161" t="s">
        <v>162</v>
      </c>
      <c r="F20" s="162">
        <v>1</v>
      </c>
      <c r="G20" s="166">
        <v>1</v>
      </c>
      <c r="H20" s="164" t="s">
        <v>162</v>
      </c>
      <c r="I20" s="92"/>
      <c r="J20" s="92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60" t="s">
        <v>14</v>
      </c>
      <c r="B21" s="165" t="s">
        <v>162</v>
      </c>
      <c r="C21" s="161" t="s">
        <v>162</v>
      </c>
      <c r="D21" s="161" t="s">
        <v>162</v>
      </c>
      <c r="E21" s="161" t="s">
        <v>162</v>
      </c>
      <c r="F21" s="162">
        <v>1</v>
      </c>
      <c r="G21" s="166" t="s">
        <v>162</v>
      </c>
      <c r="H21" s="164" t="s">
        <v>162</v>
      </c>
      <c r="I21" s="92"/>
      <c r="J21" s="92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60" t="s">
        <v>15</v>
      </c>
      <c r="B22" s="165" t="s">
        <v>162</v>
      </c>
      <c r="C22" s="161" t="str">
        <f t="shared" si="5"/>
        <v>-</v>
      </c>
      <c r="D22" s="161" t="s">
        <v>162</v>
      </c>
      <c r="E22" s="161">
        <v>1</v>
      </c>
      <c r="F22" s="162">
        <v>1</v>
      </c>
      <c r="G22" s="166" t="s">
        <v>162</v>
      </c>
      <c r="H22" s="164" t="s">
        <v>162</v>
      </c>
      <c r="I22" s="92"/>
      <c r="J22" s="92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60" t="s">
        <v>16</v>
      </c>
      <c r="B23" s="165" t="s">
        <v>162</v>
      </c>
      <c r="C23" s="161" t="s">
        <v>162</v>
      </c>
      <c r="D23" s="161" t="s">
        <v>162</v>
      </c>
      <c r="E23" s="161" t="s">
        <v>162</v>
      </c>
      <c r="F23" s="162">
        <v>1</v>
      </c>
      <c r="G23" s="166" t="s">
        <v>162</v>
      </c>
      <c r="H23" s="164" t="s">
        <v>162</v>
      </c>
      <c r="I23" s="92"/>
      <c r="J23" s="92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60" t="s">
        <v>17</v>
      </c>
      <c r="B24" s="165" t="s">
        <v>162</v>
      </c>
      <c r="C24" s="161" t="s">
        <v>162</v>
      </c>
      <c r="D24" s="161" t="s">
        <v>162</v>
      </c>
      <c r="E24" s="161" t="s">
        <v>162</v>
      </c>
      <c r="F24" s="162">
        <v>1</v>
      </c>
      <c r="G24" s="166" t="s">
        <v>162</v>
      </c>
      <c r="H24" s="164" t="s">
        <v>162</v>
      </c>
      <c r="I24" s="92"/>
      <c r="J24" s="92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60" t="s">
        <v>18</v>
      </c>
      <c r="B25" s="165" t="s">
        <v>162</v>
      </c>
      <c r="C25" s="161" t="s">
        <v>162</v>
      </c>
      <c r="D25" s="161" t="s">
        <v>162</v>
      </c>
      <c r="E25" s="161" t="s">
        <v>162</v>
      </c>
      <c r="F25" s="162">
        <v>1</v>
      </c>
      <c r="G25" s="166" t="s">
        <v>162</v>
      </c>
      <c r="H25" s="164" t="s">
        <v>162</v>
      </c>
      <c r="I25" s="92"/>
      <c r="J25" s="92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60" t="s">
        <v>19</v>
      </c>
      <c r="B26" s="165" t="s">
        <v>162</v>
      </c>
      <c r="C26" s="161" t="s">
        <v>162</v>
      </c>
      <c r="D26" s="161" t="s">
        <v>162</v>
      </c>
      <c r="E26" s="161" t="s">
        <v>162</v>
      </c>
      <c r="F26" s="162">
        <v>1</v>
      </c>
      <c r="G26" s="166" t="s">
        <v>162</v>
      </c>
      <c r="H26" s="164" t="s">
        <v>162</v>
      </c>
      <c r="I26" s="92"/>
      <c r="J26" s="92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60" t="s">
        <v>20</v>
      </c>
      <c r="B27" s="165" t="s">
        <v>162</v>
      </c>
      <c r="C27" s="161" t="s">
        <v>162</v>
      </c>
      <c r="D27" s="161" t="s">
        <v>162</v>
      </c>
      <c r="E27" s="161" t="s">
        <v>162</v>
      </c>
      <c r="F27" s="162">
        <v>1</v>
      </c>
      <c r="G27" s="166" t="s">
        <v>162</v>
      </c>
      <c r="H27" s="164" t="s">
        <v>162</v>
      </c>
      <c r="I27" s="92"/>
      <c r="J27" s="92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60" t="s">
        <v>21</v>
      </c>
      <c r="B28" s="165" t="s">
        <v>162</v>
      </c>
      <c r="C28" s="161" t="s">
        <v>162</v>
      </c>
      <c r="D28" s="161" t="s">
        <v>162</v>
      </c>
      <c r="E28" s="161" t="s">
        <v>162</v>
      </c>
      <c r="F28" s="162">
        <v>1</v>
      </c>
      <c r="G28" s="166">
        <v>1</v>
      </c>
      <c r="H28" s="164" t="s">
        <v>162</v>
      </c>
      <c r="I28" s="92"/>
      <c r="J28" s="92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60" t="s">
        <v>22</v>
      </c>
      <c r="B29" s="165" t="s">
        <v>162</v>
      </c>
      <c r="C29" s="161" t="s">
        <v>162</v>
      </c>
      <c r="D29" s="161" t="s">
        <v>162</v>
      </c>
      <c r="E29" s="161" t="s">
        <v>162</v>
      </c>
      <c r="F29" s="162">
        <v>1</v>
      </c>
      <c r="G29" s="166">
        <v>1</v>
      </c>
      <c r="H29" s="164" t="s">
        <v>162</v>
      </c>
      <c r="I29" s="92"/>
      <c r="J29" s="92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60" t="s">
        <v>23</v>
      </c>
      <c r="B30" s="165" t="s">
        <v>162</v>
      </c>
      <c r="C30" s="161" t="s">
        <v>162</v>
      </c>
      <c r="D30" s="161" t="s">
        <v>162</v>
      </c>
      <c r="E30" s="161" t="s">
        <v>162</v>
      </c>
      <c r="F30" s="162">
        <v>1</v>
      </c>
      <c r="G30" s="166">
        <v>1</v>
      </c>
      <c r="H30" s="164" t="s">
        <v>162</v>
      </c>
      <c r="I30" s="92"/>
      <c r="J30" s="92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60" t="s">
        <v>24</v>
      </c>
      <c r="B31" s="165" t="s">
        <v>162</v>
      </c>
      <c r="C31" s="161" t="s">
        <v>162</v>
      </c>
      <c r="D31" s="161" t="s">
        <v>162</v>
      </c>
      <c r="E31" s="161">
        <v>1</v>
      </c>
      <c r="F31" s="162">
        <v>1</v>
      </c>
      <c r="G31" s="166">
        <v>1</v>
      </c>
      <c r="H31" s="164" t="s">
        <v>162</v>
      </c>
      <c r="I31" s="92"/>
      <c r="J31" s="92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60" t="s">
        <v>25</v>
      </c>
      <c r="B32" s="179" t="s">
        <v>162</v>
      </c>
      <c r="C32" s="161" t="s">
        <v>162</v>
      </c>
      <c r="D32" s="161" t="s">
        <v>162</v>
      </c>
      <c r="E32" s="161" t="s">
        <v>162</v>
      </c>
      <c r="F32" s="162">
        <v>1</v>
      </c>
      <c r="G32" s="166" t="s">
        <v>162</v>
      </c>
      <c r="H32" s="164" t="s">
        <v>162</v>
      </c>
      <c r="I32" s="92"/>
      <c r="J32" s="92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60" t="s">
        <v>26</v>
      </c>
      <c r="B33" s="165" t="s">
        <v>162</v>
      </c>
      <c r="C33" s="161" t="s">
        <v>162</v>
      </c>
      <c r="D33" s="161" t="s">
        <v>162</v>
      </c>
      <c r="E33" s="161" t="s">
        <v>162</v>
      </c>
      <c r="F33" s="162">
        <v>1</v>
      </c>
      <c r="G33" s="166">
        <v>1</v>
      </c>
      <c r="H33" s="164" t="s">
        <v>162</v>
      </c>
      <c r="I33" s="92"/>
      <c r="J33" s="92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60" t="s">
        <v>27</v>
      </c>
      <c r="B34" s="165" t="s">
        <v>162</v>
      </c>
      <c r="C34" s="161" t="s">
        <v>162</v>
      </c>
      <c r="D34" s="161" t="s">
        <v>162</v>
      </c>
      <c r="E34" s="161" t="s">
        <v>162</v>
      </c>
      <c r="F34" s="162" t="s">
        <v>162</v>
      </c>
      <c r="G34" s="166">
        <v>1</v>
      </c>
      <c r="H34" s="164" t="s">
        <v>162</v>
      </c>
      <c r="I34" s="92"/>
      <c r="J34" s="92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60" t="s">
        <v>28</v>
      </c>
      <c r="B35" s="162" t="s">
        <v>162</v>
      </c>
      <c r="C35" s="161" t="s">
        <v>162</v>
      </c>
      <c r="D35" s="161" t="s">
        <v>162</v>
      </c>
      <c r="E35" s="161" t="s">
        <v>162</v>
      </c>
      <c r="F35" s="162">
        <v>1</v>
      </c>
      <c r="G35" s="166">
        <v>1</v>
      </c>
      <c r="H35" s="164" t="s">
        <v>162</v>
      </c>
      <c r="I35" s="92"/>
      <c r="J35" s="92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60" t="s">
        <v>29</v>
      </c>
      <c r="B36" s="162" t="s">
        <v>162</v>
      </c>
      <c r="C36" s="161" t="s">
        <v>162</v>
      </c>
      <c r="D36" s="161" t="s">
        <v>162</v>
      </c>
      <c r="E36" s="161" t="s">
        <v>162</v>
      </c>
      <c r="F36" s="162">
        <v>1</v>
      </c>
      <c r="G36" s="166">
        <v>1</v>
      </c>
      <c r="H36" s="164" t="s">
        <v>162</v>
      </c>
      <c r="I36" s="92"/>
      <c r="J36" s="92"/>
      <c r="N36" s="6" t="str">
        <f t="shared" si="0"/>
        <v xml:space="preserve"> </v>
      </c>
      <c r="O36" t="str">
        <f t="shared" si="1"/>
        <v xml:space="preserve"> </v>
      </c>
      <c r="P36" t="str">
        <f t="shared" si="2"/>
        <v xml:space="preserve"> </v>
      </c>
      <c r="Q36" t="str">
        <f t="shared" si="3"/>
        <v xml:space="preserve"> </v>
      </c>
      <c r="R36">
        <f t="shared" si="4"/>
        <v>0</v>
      </c>
    </row>
    <row r="37" spans="1:18" x14ac:dyDescent="0.2">
      <c r="A37" s="160" t="s">
        <v>210</v>
      </c>
      <c r="B37" s="162" t="s">
        <v>162</v>
      </c>
      <c r="C37" s="161" t="s">
        <v>162</v>
      </c>
      <c r="D37" s="161" t="s">
        <v>162</v>
      </c>
      <c r="E37" s="161" t="s">
        <v>162</v>
      </c>
      <c r="F37" s="162" t="s">
        <v>162</v>
      </c>
      <c r="G37" s="166">
        <v>1</v>
      </c>
      <c r="H37" s="164" t="s">
        <v>162</v>
      </c>
      <c r="I37" s="92"/>
      <c r="J37" s="92"/>
    </row>
    <row r="38" spans="1:18" x14ac:dyDescent="0.2">
      <c r="A38" s="160" t="s">
        <v>211</v>
      </c>
      <c r="B38" s="162" t="s">
        <v>162</v>
      </c>
      <c r="C38" s="161" t="s">
        <v>162</v>
      </c>
      <c r="D38" s="161" t="s">
        <v>162</v>
      </c>
      <c r="E38" s="161" t="s">
        <v>162</v>
      </c>
      <c r="F38" s="162">
        <v>1</v>
      </c>
      <c r="G38" s="166">
        <v>1</v>
      </c>
      <c r="H38" s="164" t="s">
        <v>162</v>
      </c>
      <c r="I38" s="92"/>
      <c r="J38" s="92"/>
    </row>
    <row r="39" spans="1:18" ht="13.5" thickBot="1" x14ac:dyDescent="0.25">
      <c r="A39" s="160" t="s">
        <v>218</v>
      </c>
      <c r="B39" s="162" t="s">
        <v>162</v>
      </c>
      <c r="C39" s="161" t="s">
        <v>162</v>
      </c>
      <c r="D39" s="161" t="s">
        <v>162</v>
      </c>
      <c r="E39" s="161" t="s">
        <v>162</v>
      </c>
      <c r="F39" s="162">
        <v>1</v>
      </c>
      <c r="G39" s="166">
        <v>1</v>
      </c>
      <c r="H39" s="164" t="s">
        <v>162</v>
      </c>
      <c r="I39" s="92"/>
      <c r="J39" s="92"/>
    </row>
    <row r="40" spans="1:18" ht="13.5" thickBot="1" x14ac:dyDescent="0.25">
      <c r="A40" s="167" t="s">
        <v>107</v>
      </c>
      <c r="B40" s="204">
        <f t="shared" ref="B40:H40" si="6">SUM(B9:B39)</f>
        <v>0</v>
      </c>
      <c r="C40" s="168">
        <f t="shared" si="6"/>
        <v>0</v>
      </c>
      <c r="D40" s="168">
        <f t="shared" si="6"/>
        <v>0</v>
      </c>
      <c r="E40" s="168">
        <f t="shared" si="6"/>
        <v>2</v>
      </c>
      <c r="F40" s="168">
        <f t="shared" si="6"/>
        <v>28</v>
      </c>
      <c r="G40" s="168">
        <f t="shared" si="6"/>
        <v>20</v>
      </c>
      <c r="H40" s="203">
        <f t="shared" si="6"/>
        <v>0</v>
      </c>
      <c r="I40" s="93"/>
      <c r="J40" s="93"/>
    </row>
    <row r="41" spans="1:18" ht="13.5" thickBot="1" x14ac:dyDescent="0.25">
      <c r="A41" s="20"/>
      <c r="B41" s="20"/>
      <c r="C41" s="20"/>
      <c r="D41" s="20"/>
      <c r="E41" s="20"/>
      <c r="F41" s="20"/>
      <c r="G41" s="20"/>
      <c r="H41" s="20"/>
    </row>
    <row r="42" spans="1:18" x14ac:dyDescent="0.2">
      <c r="A42" s="20"/>
      <c r="B42" s="169" t="s">
        <v>108</v>
      </c>
      <c r="C42" s="170"/>
      <c r="D42" s="170"/>
      <c r="E42" s="171">
        <f>SUM(C40)</f>
        <v>0</v>
      </c>
      <c r="F42" s="20"/>
      <c r="G42" s="20"/>
      <c r="H42" s="20"/>
    </row>
    <row r="43" spans="1:18" ht="13.5" thickBot="1" x14ac:dyDescent="0.25">
      <c r="A43" s="20"/>
      <c r="B43" s="172" t="s">
        <v>109</v>
      </c>
      <c r="C43" s="173"/>
      <c r="D43" s="173"/>
      <c r="E43" s="174">
        <f>SUM(G40)</f>
        <v>20</v>
      </c>
      <c r="F43" s="20"/>
      <c r="G43" s="20"/>
      <c r="H43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9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3">
      <c r="A1" s="94" t="s">
        <v>178</v>
      </c>
      <c r="B1" s="191"/>
      <c r="C1" s="232" t="s">
        <v>186</v>
      </c>
      <c r="D1" s="233"/>
      <c r="E1" s="234"/>
      <c r="F1" s="234"/>
      <c r="G1" s="234"/>
      <c r="H1" s="234"/>
      <c r="I1" s="150" t="s">
        <v>207</v>
      </c>
      <c r="J1" s="149"/>
      <c r="K1" s="149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87" t="s">
        <v>219</v>
      </c>
      <c r="B3" s="287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2"/>
      <c r="C5" s="103" t="s">
        <v>151</v>
      </c>
      <c r="D5" s="104" t="s">
        <v>188</v>
      </c>
      <c r="E5" s="105" t="s">
        <v>156</v>
      </c>
      <c r="F5" s="106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7" t="s">
        <v>152</v>
      </c>
      <c r="C6" s="108">
        <f>MAX('Daten für Diagr.'!C2:C32)</f>
        <v>35.700000000000003</v>
      </c>
      <c r="D6" s="108" t="s">
        <v>159</v>
      </c>
      <c r="E6" s="288">
        <v>42190</v>
      </c>
      <c r="F6" s="289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68" t="s">
        <v>153</v>
      </c>
      <c r="C7" s="269">
        <f>'Daten für Diagr.'!B33</f>
        <v>20.848387096774189</v>
      </c>
      <c r="D7" s="270">
        <f>Kurztabelle!B48</f>
        <v>19</v>
      </c>
      <c r="E7" s="271">
        <f>C7-D7</f>
        <v>1.8483870967741893</v>
      </c>
      <c r="F7" s="272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09" t="s">
        <v>154</v>
      </c>
      <c r="C8" s="110">
        <f>MIN('Daten für Diagr.'!D2:D32)</f>
        <v>7.6</v>
      </c>
      <c r="D8" s="110" t="s">
        <v>159</v>
      </c>
      <c r="E8" s="290">
        <v>42196</v>
      </c>
      <c r="F8" s="291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75" t="s">
        <v>155</v>
      </c>
      <c r="C9" s="276">
        <f>Kurztabelle!I43</f>
        <v>69.2</v>
      </c>
      <c r="D9" s="277">
        <f>Kurztabelle!B49</f>
        <v>85</v>
      </c>
      <c r="E9" s="278">
        <f>100/D9*C9</f>
        <v>81.411764705882362</v>
      </c>
      <c r="F9" s="279" t="s">
        <v>158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75" t="s">
        <v>189</v>
      </c>
      <c r="C10" s="276">
        <f>Kurztabelle!L43</f>
        <v>219.29999999999998</v>
      </c>
      <c r="D10" s="277">
        <f>Kurztabelle!B50</f>
        <v>222</v>
      </c>
      <c r="E10" s="278">
        <f>100/D10*C10</f>
        <v>98.783783783783775</v>
      </c>
      <c r="F10" s="279" t="s">
        <v>158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4" t="s">
        <v>208</v>
      </c>
    </row>
    <row r="67" spans="1:1" x14ac:dyDescent="0.25">
      <c r="A67" s="84" t="s">
        <v>190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0"/>
  <sheetViews>
    <sheetView topLeftCell="A4" workbookViewId="0">
      <selection activeCell="L9" sqref="L9"/>
    </sheetView>
  </sheetViews>
  <sheetFormatPr baseColWidth="10" defaultRowHeight="12.75" x14ac:dyDescent="0.2"/>
  <cols>
    <col min="1" max="1" width="11.5703125" style="97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48" customWidth="1"/>
    <col min="7" max="7" width="6.42578125" customWidth="1"/>
    <col min="8" max="8" width="8.140625" style="99" customWidth="1"/>
    <col min="9" max="9" width="11.42578125" style="6"/>
    <col min="11" max="11" width="11.42578125" style="97"/>
  </cols>
  <sheetData>
    <row r="1" spans="1:57" ht="15" x14ac:dyDescent="0.25">
      <c r="A1" s="81"/>
      <c r="B1" s="95" t="s">
        <v>149</v>
      </c>
      <c r="C1" s="95" t="s">
        <v>179</v>
      </c>
      <c r="D1" s="95" t="s">
        <v>180</v>
      </c>
      <c r="E1" s="95" t="s">
        <v>150</v>
      </c>
      <c r="F1" s="100" t="s">
        <v>161</v>
      </c>
      <c r="G1" s="95" t="s">
        <v>157</v>
      </c>
      <c r="H1" s="98" t="s">
        <v>160</v>
      </c>
      <c r="I1" s="101" t="s">
        <v>181</v>
      </c>
      <c r="J1" s="95" t="s">
        <v>182</v>
      </c>
      <c r="K1" s="81" t="s">
        <v>183</v>
      </c>
      <c r="L1" s="95" t="s">
        <v>184</v>
      </c>
    </row>
    <row r="2" spans="1:57" ht="15" x14ac:dyDescent="0.25">
      <c r="A2" s="80">
        <v>42186</v>
      </c>
      <c r="B2" s="175">
        <v>21.2</v>
      </c>
      <c r="C2" s="175">
        <v>28.6</v>
      </c>
      <c r="D2" s="175">
        <v>12.8</v>
      </c>
      <c r="E2" s="98"/>
      <c r="F2" s="100"/>
      <c r="G2" s="98">
        <v>14.6</v>
      </c>
      <c r="H2" s="175">
        <v>1021.8</v>
      </c>
      <c r="I2" s="81">
        <v>17.7</v>
      </c>
      <c r="J2" s="95"/>
      <c r="K2" s="231"/>
      <c r="L2" s="181" t="s">
        <v>220</v>
      </c>
      <c r="M2" s="192"/>
      <c r="N2" s="192"/>
      <c r="O2" s="192"/>
      <c r="P2" s="192"/>
      <c r="Q2" s="192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1:57" ht="15" x14ac:dyDescent="0.25">
      <c r="A3" s="80">
        <v>42187</v>
      </c>
      <c r="B3" s="175">
        <v>23.3</v>
      </c>
      <c r="C3" s="175">
        <v>31</v>
      </c>
      <c r="D3" s="175">
        <v>13.9</v>
      </c>
      <c r="E3" s="98"/>
      <c r="F3" s="100"/>
      <c r="G3" s="98">
        <v>14.6</v>
      </c>
      <c r="H3" s="175">
        <v>1022.8</v>
      </c>
      <c r="I3" s="81">
        <v>17.8</v>
      </c>
      <c r="J3" s="95"/>
      <c r="K3" s="231"/>
      <c r="L3" s="181" t="s">
        <v>221</v>
      </c>
      <c r="M3" s="192"/>
      <c r="N3" s="192"/>
      <c r="O3" s="192"/>
      <c r="P3" s="192"/>
      <c r="Q3" s="192"/>
      <c r="R3" s="192"/>
      <c r="S3" s="192"/>
      <c r="T3" s="192"/>
      <c r="U3" s="192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spans="1:57" ht="15" x14ac:dyDescent="0.25">
      <c r="A4" s="80">
        <v>42188</v>
      </c>
      <c r="B4" s="175">
        <v>25.6</v>
      </c>
      <c r="C4" s="175">
        <v>33.299999999999997</v>
      </c>
      <c r="D4" s="175">
        <v>16.100000000000001</v>
      </c>
      <c r="E4" s="175"/>
      <c r="F4" s="178"/>
      <c r="G4" s="175">
        <v>14.6</v>
      </c>
      <c r="H4" s="175">
        <v>1023.5</v>
      </c>
      <c r="I4" s="81">
        <v>17.899999999999999</v>
      </c>
      <c r="J4" s="95" t="s">
        <v>223</v>
      </c>
      <c r="K4" s="231" t="s">
        <v>224</v>
      </c>
      <c r="L4" s="181" t="s">
        <v>221</v>
      </c>
      <c r="M4" s="192"/>
      <c r="N4" s="192"/>
      <c r="O4" s="192"/>
      <c r="P4" s="192"/>
      <c r="Q4" s="192"/>
      <c r="R4" s="192"/>
      <c r="S4" s="192"/>
      <c r="T4" s="192"/>
      <c r="U4" s="192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192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</row>
    <row r="5" spans="1:57" ht="15" x14ac:dyDescent="0.25">
      <c r="A5" s="80">
        <v>42189</v>
      </c>
      <c r="B5" s="175">
        <v>27.8</v>
      </c>
      <c r="C5" s="175">
        <v>35.299999999999997</v>
      </c>
      <c r="D5" s="175">
        <v>19.3</v>
      </c>
      <c r="E5" s="175"/>
      <c r="F5" s="178"/>
      <c r="G5" s="175">
        <v>14.9</v>
      </c>
      <c r="H5" s="175">
        <v>1020.1</v>
      </c>
      <c r="I5" s="81">
        <v>18</v>
      </c>
      <c r="J5" s="95"/>
      <c r="K5" s="231"/>
      <c r="L5" s="263" t="s">
        <v>222</v>
      </c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</row>
    <row r="6" spans="1:57" ht="15" x14ac:dyDescent="0.25">
      <c r="A6" s="80">
        <v>42190</v>
      </c>
      <c r="B6" s="175">
        <v>27.9</v>
      </c>
      <c r="C6" s="175">
        <v>35.700000000000003</v>
      </c>
      <c r="D6" s="175">
        <v>20.8</v>
      </c>
      <c r="E6" s="175">
        <v>4</v>
      </c>
      <c r="F6" s="178"/>
      <c r="G6" s="175">
        <v>8.3000000000000007</v>
      </c>
      <c r="H6" s="175">
        <v>1015.1</v>
      </c>
      <c r="I6" s="81">
        <v>18.100000000000001</v>
      </c>
      <c r="J6" s="95"/>
      <c r="K6" s="231"/>
      <c r="L6" s="181" t="s">
        <v>227</v>
      </c>
      <c r="M6" s="192"/>
      <c r="N6" s="192"/>
      <c r="O6" s="192"/>
      <c r="P6" s="192"/>
      <c r="Q6" s="264" t="s">
        <v>222</v>
      </c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</row>
    <row r="7" spans="1:57" ht="15" x14ac:dyDescent="0.25">
      <c r="A7" s="80">
        <v>42191</v>
      </c>
      <c r="B7" s="175">
        <v>21.3</v>
      </c>
      <c r="C7" s="175">
        <v>25.6</v>
      </c>
      <c r="D7" s="175">
        <v>18.600000000000001</v>
      </c>
      <c r="E7" s="175"/>
      <c r="F7" s="178"/>
      <c r="G7" s="175">
        <v>6.6</v>
      </c>
      <c r="H7" s="175">
        <v>1017.8</v>
      </c>
      <c r="I7" s="81">
        <v>18.2</v>
      </c>
      <c r="J7" s="95" t="s">
        <v>228</v>
      </c>
      <c r="K7" s="231" t="s">
        <v>229</v>
      </c>
      <c r="L7" s="181" t="s">
        <v>226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264" t="s">
        <v>222</v>
      </c>
      <c r="AA7" s="192"/>
      <c r="AB7" s="192"/>
      <c r="AC7" s="192"/>
      <c r="AD7" s="192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</row>
    <row r="8" spans="1:57" ht="15" x14ac:dyDescent="0.25">
      <c r="A8" s="80">
        <v>42192</v>
      </c>
      <c r="B8" s="175">
        <v>24.4</v>
      </c>
      <c r="C8" s="175">
        <v>33.200000000000003</v>
      </c>
      <c r="D8" s="175">
        <v>13.2</v>
      </c>
      <c r="E8" s="175">
        <v>13</v>
      </c>
      <c r="F8" s="178"/>
      <c r="G8" s="175">
        <v>13.8</v>
      </c>
      <c r="H8" s="175">
        <v>1012</v>
      </c>
      <c r="I8" s="81">
        <v>18.3</v>
      </c>
      <c r="J8" s="95" t="s">
        <v>231</v>
      </c>
      <c r="K8" s="231" t="s">
        <v>230</v>
      </c>
      <c r="L8" s="181" t="s">
        <v>233</v>
      </c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84"/>
      <c r="AF8" s="84"/>
      <c r="AG8" s="84"/>
      <c r="AH8" s="84"/>
      <c r="AI8" s="84"/>
      <c r="AJ8" s="264" t="s">
        <v>222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</row>
    <row r="9" spans="1:57" ht="15" x14ac:dyDescent="0.25">
      <c r="A9" s="80">
        <v>42193</v>
      </c>
      <c r="B9" s="175">
        <v>19.8</v>
      </c>
      <c r="C9" s="175">
        <v>23</v>
      </c>
      <c r="D9" s="175">
        <v>17.8</v>
      </c>
      <c r="E9" s="175">
        <v>1.1000000000000001</v>
      </c>
      <c r="F9" s="100"/>
      <c r="G9" s="98">
        <v>3.1</v>
      </c>
      <c r="H9" s="175">
        <v>1007.9</v>
      </c>
      <c r="I9" s="81">
        <v>18.399999999999999</v>
      </c>
      <c r="J9" s="95" t="s">
        <v>235</v>
      </c>
      <c r="K9" s="231" t="s">
        <v>229</v>
      </c>
      <c r="L9" s="181" t="s">
        <v>234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BD9" s="182"/>
      <c r="BE9" s="182"/>
    </row>
    <row r="10" spans="1:57" ht="15" x14ac:dyDescent="0.25">
      <c r="A10" s="80">
        <v>42194</v>
      </c>
      <c r="B10" s="175">
        <v>15.7</v>
      </c>
      <c r="C10" s="175">
        <v>18.8</v>
      </c>
      <c r="D10" s="175">
        <v>11.8</v>
      </c>
      <c r="E10" s="175">
        <v>2</v>
      </c>
      <c r="F10" s="100"/>
      <c r="G10" s="98">
        <v>5.3</v>
      </c>
      <c r="H10" s="175">
        <v>1014.5</v>
      </c>
      <c r="I10" s="81">
        <v>18.5</v>
      </c>
      <c r="J10" s="95"/>
      <c r="K10" s="231"/>
      <c r="L10" s="181" t="s">
        <v>236</v>
      </c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BD10" s="182"/>
      <c r="BE10" s="182"/>
    </row>
    <row r="11" spans="1:57" ht="15" x14ac:dyDescent="0.25">
      <c r="A11" s="80">
        <v>42195</v>
      </c>
      <c r="B11" s="175">
        <v>14.1</v>
      </c>
      <c r="C11" s="175">
        <v>19.100000000000001</v>
      </c>
      <c r="D11" s="175">
        <v>10.3</v>
      </c>
      <c r="E11" s="175"/>
      <c r="F11" s="100"/>
      <c r="G11" s="175">
        <v>5.3</v>
      </c>
      <c r="H11" s="175">
        <v>1021.3</v>
      </c>
      <c r="I11" s="81">
        <v>18.600000000000001</v>
      </c>
      <c r="J11" s="95"/>
      <c r="K11" s="231"/>
      <c r="L11" s="181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84"/>
      <c r="AF11" s="84"/>
      <c r="AG11" s="84"/>
      <c r="AH11" s="84"/>
      <c r="AI11" s="192"/>
      <c r="AJ11" s="192"/>
      <c r="AK11" s="192"/>
      <c r="AL11" s="192"/>
      <c r="AM11" s="192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</row>
    <row r="12" spans="1:57" ht="15" x14ac:dyDescent="0.25">
      <c r="A12" s="80">
        <v>42196</v>
      </c>
      <c r="B12" s="175">
        <v>17.100000000000001</v>
      </c>
      <c r="C12" s="175">
        <v>24.5</v>
      </c>
      <c r="D12" s="175">
        <v>7.6</v>
      </c>
      <c r="E12" s="98"/>
      <c r="F12" s="100"/>
      <c r="G12" s="175">
        <v>8.6</v>
      </c>
      <c r="H12" s="175">
        <v>1017.9</v>
      </c>
      <c r="I12" s="81">
        <v>18.7</v>
      </c>
      <c r="J12" s="95" t="s">
        <v>237</v>
      </c>
      <c r="K12" s="231" t="s">
        <v>238</v>
      </c>
      <c r="L12" s="181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84"/>
      <c r="AF12" s="84"/>
      <c r="AG12" s="84"/>
      <c r="AH12" s="84"/>
      <c r="AI12" s="192"/>
      <c r="AJ12" s="192"/>
      <c r="AK12" s="192"/>
      <c r="AL12" s="192"/>
      <c r="AM12" s="192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</row>
    <row r="13" spans="1:57" ht="15" x14ac:dyDescent="0.25">
      <c r="A13" s="80">
        <v>42197</v>
      </c>
      <c r="B13" s="175">
        <v>18.899999999999999</v>
      </c>
      <c r="C13" s="175">
        <v>28</v>
      </c>
      <c r="D13" s="175">
        <v>11.2</v>
      </c>
      <c r="E13" s="98">
        <v>1.8</v>
      </c>
      <c r="F13" s="100"/>
      <c r="G13" s="175">
        <v>5.3</v>
      </c>
      <c r="H13" s="175">
        <v>1015.3</v>
      </c>
      <c r="I13" s="81">
        <v>18.8</v>
      </c>
      <c r="J13" s="95" t="s">
        <v>228</v>
      </c>
      <c r="K13" s="81" t="s">
        <v>239</v>
      </c>
      <c r="L13" s="181" t="s">
        <v>240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84"/>
      <c r="AF13" s="84"/>
      <c r="AG13" s="84"/>
      <c r="AH13" s="84"/>
      <c r="AI13" s="192"/>
      <c r="AJ13" s="192"/>
      <c r="AK13" s="192"/>
      <c r="AL13" s="192"/>
      <c r="AM13" s="192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</row>
    <row r="14" spans="1:57" ht="15" x14ac:dyDescent="0.25">
      <c r="A14" s="80">
        <v>42198</v>
      </c>
      <c r="B14" s="175">
        <v>17.399999999999999</v>
      </c>
      <c r="C14" s="175">
        <v>20.6</v>
      </c>
      <c r="D14" s="175">
        <v>14.6</v>
      </c>
      <c r="E14" s="98">
        <v>1.4</v>
      </c>
      <c r="F14" s="100"/>
      <c r="G14" s="175">
        <v>0.3</v>
      </c>
      <c r="H14" s="175">
        <v>1015.2</v>
      </c>
      <c r="I14" s="81">
        <v>18.899999999999999</v>
      </c>
      <c r="J14" s="95"/>
      <c r="K14" s="81"/>
      <c r="L14" s="181" t="s">
        <v>241</v>
      </c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84"/>
      <c r="AF14" s="192"/>
      <c r="AG14" s="192"/>
      <c r="AH14" s="84"/>
      <c r="AI14" s="192"/>
      <c r="AJ14" s="192"/>
      <c r="AK14" s="192"/>
      <c r="AL14" s="192"/>
      <c r="AM14" s="192"/>
      <c r="AN14" s="84"/>
      <c r="AO14" s="192"/>
      <c r="AP14" s="192"/>
      <c r="AQ14" s="84"/>
      <c r="AR14" s="84"/>
      <c r="AS14" s="84"/>
      <c r="AT14" s="84"/>
      <c r="AU14" s="84"/>
      <c r="AV14" s="84"/>
      <c r="AW14" s="84"/>
      <c r="AX14" s="84"/>
    </row>
    <row r="15" spans="1:57" ht="15" x14ac:dyDescent="0.25">
      <c r="A15" s="80">
        <v>42199</v>
      </c>
      <c r="B15" s="175">
        <v>19</v>
      </c>
      <c r="C15" s="175">
        <v>23.4</v>
      </c>
      <c r="D15" s="175">
        <v>15.9</v>
      </c>
      <c r="E15" s="98">
        <v>5.6</v>
      </c>
      <c r="F15" s="100"/>
      <c r="G15" s="175">
        <v>0.6</v>
      </c>
      <c r="H15" s="175">
        <v>1013.9</v>
      </c>
      <c r="I15" s="81">
        <v>19</v>
      </c>
      <c r="J15" s="259" t="s">
        <v>237</v>
      </c>
      <c r="K15" s="81" t="s">
        <v>242</v>
      </c>
      <c r="L15" s="181" t="s">
        <v>243</v>
      </c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84"/>
      <c r="AF15" s="84"/>
      <c r="AG15" s="84"/>
      <c r="AH15" s="84"/>
      <c r="AI15" s="192"/>
      <c r="AJ15" s="192"/>
      <c r="AK15" s="192"/>
      <c r="AL15" s="192"/>
      <c r="AM15" s="192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</row>
    <row r="16" spans="1:57" ht="15" x14ac:dyDescent="0.25">
      <c r="A16" s="80">
        <v>42200</v>
      </c>
      <c r="B16" s="175">
        <v>19.2</v>
      </c>
      <c r="C16" s="175">
        <v>23.9</v>
      </c>
      <c r="D16" s="175">
        <v>14.5</v>
      </c>
      <c r="E16" s="98">
        <v>0.7</v>
      </c>
      <c r="F16" s="100"/>
      <c r="G16" s="175">
        <v>4.3</v>
      </c>
      <c r="H16" s="175">
        <v>1018.2</v>
      </c>
      <c r="I16" s="81">
        <v>19.100000000000001</v>
      </c>
      <c r="J16" s="95"/>
      <c r="K16" s="81"/>
      <c r="L16" s="181" t="s">
        <v>245</v>
      </c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84"/>
      <c r="AF16" s="84"/>
      <c r="AG16" s="84"/>
      <c r="AH16" s="84"/>
      <c r="AI16" s="192"/>
      <c r="AJ16" s="192"/>
      <c r="AK16" s="192"/>
      <c r="AL16" s="192"/>
      <c r="AM16" s="192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50" ht="15" x14ac:dyDescent="0.25">
      <c r="A17" s="80">
        <v>42201</v>
      </c>
      <c r="B17" s="175">
        <v>21.4</v>
      </c>
      <c r="C17" s="175">
        <v>27.9</v>
      </c>
      <c r="D17" s="175">
        <v>14</v>
      </c>
      <c r="E17" s="98"/>
      <c r="F17" s="100"/>
      <c r="G17" s="175">
        <v>7.7</v>
      </c>
      <c r="H17" s="175">
        <v>1017.6</v>
      </c>
      <c r="I17" s="81">
        <v>19.2</v>
      </c>
      <c r="J17" s="95" t="s">
        <v>231</v>
      </c>
      <c r="K17" s="81"/>
      <c r="L17" s="181" t="s">
        <v>244</v>
      </c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84"/>
      <c r="AF17" s="84"/>
      <c r="AG17" s="84"/>
      <c r="AH17" s="84"/>
      <c r="AI17" s="192"/>
      <c r="AJ17" s="192"/>
      <c r="AK17" s="192"/>
      <c r="AL17" s="192"/>
      <c r="AM17" s="192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</row>
    <row r="18" spans="1:50" ht="15" x14ac:dyDescent="0.25">
      <c r="A18" s="80">
        <v>42202</v>
      </c>
      <c r="B18" s="175">
        <v>26</v>
      </c>
      <c r="C18" s="175">
        <v>34.200000000000003</v>
      </c>
      <c r="D18" s="175">
        <v>15.2</v>
      </c>
      <c r="E18" s="98"/>
      <c r="F18" s="100"/>
      <c r="G18" s="175">
        <v>10.8</v>
      </c>
      <c r="H18" s="175">
        <v>1014.7</v>
      </c>
      <c r="I18" s="81">
        <v>19.3</v>
      </c>
      <c r="J18" s="95"/>
      <c r="K18" s="81"/>
      <c r="L18" s="263" t="s">
        <v>222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84"/>
      <c r="AF18" s="84"/>
      <c r="AG18" s="84"/>
      <c r="AH18" s="84"/>
      <c r="AI18" s="192"/>
      <c r="AJ18" s="192"/>
      <c r="AK18" s="192"/>
      <c r="AL18" s="192"/>
      <c r="AM18" s="192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</row>
    <row r="19" spans="1:50" ht="15" x14ac:dyDescent="0.25">
      <c r="A19" s="80">
        <v>42203</v>
      </c>
      <c r="B19" s="175">
        <v>25.5</v>
      </c>
      <c r="C19" s="175">
        <v>32.200000000000003</v>
      </c>
      <c r="D19" s="175">
        <v>19.2</v>
      </c>
      <c r="E19" s="98">
        <v>0.3</v>
      </c>
      <c r="F19" s="100"/>
      <c r="G19" s="175">
        <v>5.3</v>
      </c>
      <c r="H19" s="175">
        <v>1013.5</v>
      </c>
      <c r="I19" s="81">
        <v>19.399999999999999</v>
      </c>
      <c r="J19" s="95" t="s">
        <v>246</v>
      </c>
      <c r="K19" s="81" t="s">
        <v>247</v>
      </c>
      <c r="L19" s="192" t="s">
        <v>248</v>
      </c>
      <c r="M19" s="192"/>
      <c r="N19" s="258"/>
      <c r="O19" s="258"/>
      <c r="P19" s="258"/>
      <c r="Q19" s="192"/>
      <c r="R19" s="192"/>
      <c r="S19" s="192"/>
      <c r="T19" s="192"/>
      <c r="U19" s="192"/>
      <c r="V19" s="192"/>
      <c r="W19" s="192"/>
      <c r="X19" s="192"/>
      <c r="Y19" s="192"/>
      <c r="Z19" s="263" t="s">
        <v>222</v>
      </c>
      <c r="AA19" s="192"/>
      <c r="AB19" s="192"/>
      <c r="AC19" s="192"/>
      <c r="AD19" s="192"/>
      <c r="AE19" s="84"/>
      <c r="AF19" s="84"/>
      <c r="AG19" s="84"/>
      <c r="AH19" s="84"/>
      <c r="AI19" s="192"/>
      <c r="AJ19" s="192"/>
      <c r="AK19" s="192"/>
      <c r="AL19" s="192"/>
      <c r="AM19" s="192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</row>
    <row r="20" spans="1:50" ht="15" x14ac:dyDescent="0.25">
      <c r="A20" s="80">
        <v>42204</v>
      </c>
      <c r="B20" s="175">
        <v>23.3</v>
      </c>
      <c r="C20" s="175">
        <v>31.1</v>
      </c>
      <c r="D20" s="175">
        <v>17</v>
      </c>
      <c r="E20" s="98">
        <v>11.5</v>
      </c>
      <c r="F20" s="100"/>
      <c r="G20" s="175">
        <v>6.1</v>
      </c>
      <c r="H20" s="175">
        <v>1009.7</v>
      </c>
      <c r="I20" s="81">
        <v>19.5</v>
      </c>
      <c r="J20" s="95"/>
      <c r="K20" s="81"/>
      <c r="L20" s="192" t="s">
        <v>249</v>
      </c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84"/>
      <c r="AF20" s="264" t="s">
        <v>222</v>
      </c>
      <c r="AG20" s="84"/>
      <c r="AH20" s="84"/>
      <c r="AI20" s="192"/>
      <c r="AJ20" s="192"/>
      <c r="AK20" s="192"/>
      <c r="AL20" s="192"/>
      <c r="AM20" s="192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</row>
    <row r="21" spans="1:50" ht="15" x14ac:dyDescent="0.25">
      <c r="A21" s="80">
        <v>42205</v>
      </c>
      <c r="B21" s="175">
        <v>20.8</v>
      </c>
      <c r="C21" s="175">
        <v>25.9</v>
      </c>
      <c r="D21" s="175">
        <v>14.7</v>
      </c>
      <c r="E21" s="98">
        <v>0.6</v>
      </c>
      <c r="F21" s="235"/>
      <c r="G21" s="98">
        <v>7.6</v>
      </c>
      <c r="H21" s="175">
        <v>1013.3</v>
      </c>
      <c r="I21" s="81">
        <v>19.600000000000001</v>
      </c>
      <c r="J21" s="95"/>
      <c r="K21" s="81" t="s">
        <v>250</v>
      </c>
      <c r="L21" s="181" t="s">
        <v>251</v>
      </c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84"/>
      <c r="AF21" s="84"/>
      <c r="AG21" s="84"/>
      <c r="AH21" s="84"/>
      <c r="AI21" s="192"/>
      <c r="AJ21" s="192"/>
      <c r="AK21" s="192"/>
      <c r="AL21" s="192"/>
      <c r="AM21" s="192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</row>
    <row r="22" spans="1:50" ht="15" x14ac:dyDescent="0.25">
      <c r="A22" s="80">
        <v>42206</v>
      </c>
      <c r="B22" s="175">
        <v>25.1</v>
      </c>
      <c r="C22" s="175">
        <v>31.4</v>
      </c>
      <c r="D22" s="175">
        <v>18.7</v>
      </c>
      <c r="E22" s="98"/>
      <c r="F22" s="100"/>
      <c r="G22" s="98">
        <v>9.1999999999999993</v>
      </c>
      <c r="H22" s="175">
        <v>1013.1</v>
      </c>
      <c r="I22" s="81">
        <v>19.649999999999999</v>
      </c>
      <c r="J22" s="95"/>
      <c r="K22" s="81"/>
      <c r="L22" s="181" t="s">
        <v>252</v>
      </c>
      <c r="M22" s="192"/>
      <c r="N22" s="192"/>
      <c r="O22" s="192"/>
      <c r="P22" s="264" t="s">
        <v>222</v>
      </c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84"/>
      <c r="AF22" s="84"/>
      <c r="AG22" s="84"/>
      <c r="AH22" s="84"/>
      <c r="AI22" s="192"/>
      <c r="AJ22" s="192"/>
      <c r="AK22" s="192"/>
      <c r="AL22" s="192"/>
      <c r="AM22" s="192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</row>
    <row r="23" spans="1:50" ht="15" x14ac:dyDescent="0.25">
      <c r="A23" s="80">
        <v>42207</v>
      </c>
      <c r="B23" s="175">
        <v>26</v>
      </c>
      <c r="C23" s="175">
        <v>35</v>
      </c>
      <c r="D23" s="175">
        <v>16.899999999999999</v>
      </c>
      <c r="E23" s="98">
        <v>14.1</v>
      </c>
      <c r="F23" s="100"/>
      <c r="G23" s="98">
        <v>11.8</v>
      </c>
      <c r="H23" s="175">
        <v>1012.3</v>
      </c>
      <c r="I23" s="81">
        <v>19.7</v>
      </c>
      <c r="J23" s="95"/>
      <c r="K23" s="81"/>
      <c r="L23" s="181" t="s">
        <v>253</v>
      </c>
      <c r="M23" s="192"/>
      <c r="N23" s="192"/>
      <c r="O23" s="192"/>
      <c r="P23" s="192"/>
      <c r="Q23" s="192"/>
      <c r="R23" s="192"/>
      <c r="S23" s="192"/>
      <c r="T23" s="192"/>
      <c r="U23" s="192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264" t="s">
        <v>222</v>
      </c>
      <c r="AJ23" s="192"/>
      <c r="AK23" s="192"/>
      <c r="AL23" s="192"/>
      <c r="AM23" s="192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</row>
    <row r="24" spans="1:50" ht="15" x14ac:dyDescent="0.25">
      <c r="A24" s="80">
        <v>42208</v>
      </c>
      <c r="B24" s="175">
        <v>21</v>
      </c>
      <c r="C24" s="175">
        <v>25.9</v>
      </c>
      <c r="D24" s="175">
        <v>17.8</v>
      </c>
      <c r="E24" s="98"/>
      <c r="F24" s="100"/>
      <c r="G24" s="98">
        <v>4.0999999999999996</v>
      </c>
      <c r="H24" s="175">
        <v>1014</v>
      </c>
      <c r="I24" s="81">
        <v>19.75</v>
      </c>
      <c r="J24" s="95" t="s">
        <v>228</v>
      </c>
      <c r="K24" s="81"/>
      <c r="L24" s="181" t="s">
        <v>255</v>
      </c>
      <c r="M24" s="192"/>
      <c r="N24" s="192"/>
      <c r="O24" s="192"/>
      <c r="P24" s="192"/>
      <c r="Q24" s="192"/>
      <c r="R24" s="192"/>
      <c r="S24" s="192"/>
      <c r="T24" s="192"/>
      <c r="U24" s="192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</row>
    <row r="25" spans="1:50" ht="15" x14ac:dyDescent="0.25">
      <c r="A25" s="80">
        <v>42209</v>
      </c>
      <c r="B25" s="175">
        <v>22.6</v>
      </c>
      <c r="C25" s="175">
        <v>28.8</v>
      </c>
      <c r="D25" s="175">
        <v>15.7</v>
      </c>
      <c r="E25" s="98">
        <v>1</v>
      </c>
      <c r="F25" s="100"/>
      <c r="G25" s="98">
        <v>5.4</v>
      </c>
      <c r="H25" s="175">
        <v>1012.4</v>
      </c>
      <c r="I25" s="81">
        <v>19.8</v>
      </c>
      <c r="J25" s="95" t="s">
        <v>246</v>
      </c>
      <c r="K25" s="81" t="s">
        <v>254</v>
      </c>
      <c r="L25" s="181" t="s">
        <v>220</v>
      </c>
      <c r="M25" s="192"/>
      <c r="N25" s="192"/>
      <c r="O25" s="192"/>
      <c r="P25" s="192"/>
      <c r="Q25" s="192"/>
      <c r="R25" s="192"/>
      <c r="S25" s="192"/>
      <c r="T25" s="192"/>
      <c r="U25" s="192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  <row r="26" spans="1:50" ht="15" x14ac:dyDescent="0.25">
      <c r="A26" s="80">
        <v>42210</v>
      </c>
      <c r="B26" s="175">
        <v>21.6</v>
      </c>
      <c r="C26" s="175">
        <v>27.7</v>
      </c>
      <c r="D26" s="175">
        <v>15.9</v>
      </c>
      <c r="E26" s="98">
        <v>5.2</v>
      </c>
      <c r="F26" s="100"/>
      <c r="G26" s="98">
        <v>4.2</v>
      </c>
      <c r="H26" s="175">
        <v>1004.8</v>
      </c>
      <c r="I26" s="81">
        <v>19.8</v>
      </c>
      <c r="J26" s="180"/>
      <c r="K26" s="81"/>
      <c r="L26" s="181" t="s">
        <v>256</v>
      </c>
      <c r="M26" s="192"/>
      <c r="N26" s="192"/>
      <c r="O26" s="192"/>
      <c r="P26" s="192"/>
      <c r="Q26" s="181"/>
      <c r="R26" s="192"/>
      <c r="S26" s="192"/>
      <c r="T26" s="192"/>
      <c r="U26" s="192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spans="1:50" ht="15" x14ac:dyDescent="0.25">
      <c r="A27" s="80">
        <v>42211</v>
      </c>
      <c r="B27" s="175">
        <v>16.8</v>
      </c>
      <c r="C27" s="175">
        <v>21.8</v>
      </c>
      <c r="D27" s="175">
        <v>12.7</v>
      </c>
      <c r="E27" s="175">
        <v>0.1</v>
      </c>
      <c r="F27" s="177"/>
      <c r="G27" s="175">
        <v>6.7</v>
      </c>
      <c r="H27" s="175">
        <v>1011.9</v>
      </c>
      <c r="I27" s="81">
        <v>19.75</v>
      </c>
      <c r="J27" s="95" t="s">
        <v>228</v>
      </c>
      <c r="K27" s="81" t="s">
        <v>257</v>
      </c>
      <c r="L27" s="181"/>
      <c r="M27" s="192"/>
      <c r="N27" s="192"/>
      <c r="O27" s="192"/>
      <c r="P27" s="192"/>
      <c r="Q27" s="192"/>
      <c r="R27" s="192"/>
      <c r="S27" s="192"/>
      <c r="T27" s="192"/>
      <c r="U27" s="192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</row>
    <row r="28" spans="1:50" ht="15" x14ac:dyDescent="0.25">
      <c r="A28" s="80">
        <v>42212</v>
      </c>
      <c r="B28" s="175">
        <v>17</v>
      </c>
      <c r="C28" s="175">
        <v>22.4</v>
      </c>
      <c r="D28" s="175">
        <v>12.8</v>
      </c>
      <c r="E28" s="175">
        <v>6.2</v>
      </c>
      <c r="F28" s="177"/>
      <c r="G28" s="175">
        <v>1.5</v>
      </c>
      <c r="H28" s="175">
        <v>1004.3</v>
      </c>
      <c r="I28" s="81">
        <v>19.75</v>
      </c>
      <c r="J28" s="95"/>
      <c r="K28" s="81"/>
      <c r="L28" s="181" t="s">
        <v>258</v>
      </c>
      <c r="M28" s="192"/>
      <c r="N28" s="192"/>
      <c r="O28" s="192"/>
      <c r="P28" s="192"/>
      <c r="Q28" s="192"/>
      <c r="R28" s="192"/>
      <c r="S28" s="192"/>
      <c r="T28" s="192"/>
      <c r="U28" s="192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</row>
    <row r="29" spans="1:50" ht="15" x14ac:dyDescent="0.25">
      <c r="A29" s="80">
        <v>42213</v>
      </c>
      <c r="B29" s="175">
        <v>18</v>
      </c>
      <c r="C29" s="175">
        <v>21.6</v>
      </c>
      <c r="D29" s="175">
        <v>14.4</v>
      </c>
      <c r="E29" s="175">
        <v>0.2</v>
      </c>
      <c r="F29" s="177"/>
      <c r="G29" s="175">
        <v>2.2999999999999998</v>
      </c>
      <c r="H29" s="175">
        <v>1005.9</v>
      </c>
      <c r="I29" s="81">
        <v>19.7</v>
      </c>
      <c r="J29" s="95"/>
      <c r="K29" s="81"/>
      <c r="L29" s="181" t="s">
        <v>259</v>
      </c>
      <c r="M29" s="192"/>
      <c r="N29" s="192"/>
      <c r="O29" s="192"/>
      <c r="P29" s="192"/>
      <c r="Q29" s="192"/>
      <c r="R29" s="192"/>
      <c r="S29" s="192"/>
      <c r="T29" s="192"/>
      <c r="U29" s="192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spans="1:50" ht="15" x14ac:dyDescent="0.25">
      <c r="A30" s="80">
        <v>42214</v>
      </c>
      <c r="B30" s="175">
        <v>16.8</v>
      </c>
      <c r="C30" s="175">
        <v>20.7</v>
      </c>
      <c r="D30" s="175">
        <v>12.3</v>
      </c>
      <c r="E30" s="175"/>
      <c r="F30" s="177"/>
      <c r="G30" s="175">
        <v>1.3</v>
      </c>
      <c r="H30" s="175">
        <v>1008.1</v>
      </c>
      <c r="I30" s="81">
        <v>19.7</v>
      </c>
      <c r="J30" s="95"/>
      <c r="K30" s="81"/>
      <c r="L30" s="181" t="s">
        <v>260</v>
      </c>
      <c r="M30" s="192"/>
      <c r="N30" s="192"/>
      <c r="O30" s="192"/>
      <c r="P30" s="192"/>
      <c r="Q30" s="192"/>
      <c r="R30" s="192"/>
      <c r="S30" s="192"/>
      <c r="T30" s="192"/>
      <c r="U30" s="192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0" ht="15" x14ac:dyDescent="0.25">
      <c r="A31" s="80">
        <v>42215</v>
      </c>
      <c r="B31" s="175">
        <v>16.3</v>
      </c>
      <c r="C31" s="175">
        <v>21.5</v>
      </c>
      <c r="D31" s="175">
        <v>11.9</v>
      </c>
      <c r="E31" s="175"/>
      <c r="F31" s="177"/>
      <c r="G31" s="175">
        <v>8.9</v>
      </c>
      <c r="H31" s="175">
        <v>1012.7</v>
      </c>
      <c r="I31" s="81">
        <v>19.649999999999999</v>
      </c>
      <c r="J31" s="95"/>
      <c r="K31" s="81"/>
      <c r="L31" s="181"/>
      <c r="M31" s="192"/>
      <c r="N31" s="192"/>
      <c r="O31" s="192"/>
      <c r="P31" s="192"/>
      <c r="Q31" s="192"/>
      <c r="R31" s="192"/>
      <c r="S31" s="192"/>
      <c r="T31" s="192"/>
      <c r="U31" s="192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</row>
    <row r="32" spans="1:50" ht="15" x14ac:dyDescent="0.25">
      <c r="A32" s="80">
        <v>42216</v>
      </c>
      <c r="B32" s="175">
        <v>15.4</v>
      </c>
      <c r="C32" s="175">
        <v>21.4</v>
      </c>
      <c r="D32" s="175">
        <v>10.1</v>
      </c>
      <c r="E32" s="175"/>
      <c r="F32" s="177"/>
      <c r="G32" s="175">
        <v>6.2</v>
      </c>
      <c r="H32" s="175">
        <v>1018.2</v>
      </c>
      <c r="I32" s="81">
        <v>19.649999999999999</v>
      </c>
      <c r="J32" s="95"/>
      <c r="K32" s="81" t="s">
        <v>261</v>
      </c>
      <c r="L32" s="181"/>
      <c r="M32" s="192"/>
      <c r="N32" s="192"/>
      <c r="O32" s="192"/>
      <c r="P32" s="192"/>
      <c r="Q32" s="192"/>
      <c r="R32" s="192"/>
      <c r="S32" s="192"/>
      <c r="T32" s="192"/>
      <c r="U32" s="192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</row>
    <row r="33" spans="1:12" ht="15" x14ac:dyDescent="0.25">
      <c r="A33" s="81" t="s">
        <v>185</v>
      </c>
      <c r="B33" s="98">
        <f>AVERAGE(B2:B32)</f>
        <v>20.848387096774189</v>
      </c>
      <c r="C33" s="98">
        <f>AVERAGE(C2:C32)</f>
        <v>26.887096774193544</v>
      </c>
      <c r="D33" s="98">
        <f>AVERAGE(D2:D32)</f>
        <v>14.764516129032256</v>
      </c>
      <c r="E33" s="98" t="s">
        <v>162</v>
      </c>
      <c r="F33" s="100"/>
      <c r="G33" s="98">
        <f>AVERAGE(G2:G32)</f>
        <v>7.074193548387095</v>
      </c>
      <c r="H33" s="98">
        <f>AVERAGE(H2:H32)</f>
        <v>1014.316129032258</v>
      </c>
      <c r="I33" s="101">
        <f>AVERAGE(I2:I32)</f>
        <v>19.029032258064515</v>
      </c>
      <c r="J33" s="84"/>
      <c r="K33" s="81"/>
      <c r="L33" s="84"/>
    </row>
    <row r="34" spans="1:12" ht="15" x14ac:dyDescent="0.25">
      <c r="A34" s="81" t="s">
        <v>110</v>
      </c>
      <c r="B34" s="98">
        <v>19</v>
      </c>
      <c r="C34" s="98"/>
      <c r="D34" s="98"/>
      <c r="E34" s="100">
        <v>85</v>
      </c>
      <c r="F34" s="100" t="s">
        <v>162</v>
      </c>
      <c r="G34" s="100">
        <v>222</v>
      </c>
      <c r="H34" s="98">
        <v>1015.7</v>
      </c>
    </row>
    <row r="90" spans="1:1" ht="15" x14ac:dyDescent="0.2">
      <c r="A90" s="81">
        <v>1</v>
      </c>
    </row>
    <row r="91" spans="1:1" ht="15" x14ac:dyDescent="0.2">
      <c r="A91" s="81">
        <v>2</v>
      </c>
    </row>
    <row r="92" spans="1:1" ht="15" x14ac:dyDescent="0.2">
      <c r="A92" s="81">
        <v>3</v>
      </c>
    </row>
    <row r="93" spans="1:1" ht="15" x14ac:dyDescent="0.2">
      <c r="A93" s="81">
        <v>4</v>
      </c>
    </row>
    <row r="94" spans="1:1" ht="15" x14ac:dyDescent="0.2">
      <c r="A94" s="81">
        <v>5</v>
      </c>
    </row>
    <row r="95" spans="1:1" ht="15" x14ac:dyDescent="0.2">
      <c r="A95" s="81">
        <v>6</v>
      </c>
    </row>
    <row r="96" spans="1:1" ht="15" x14ac:dyDescent="0.2">
      <c r="A96" s="81">
        <v>7</v>
      </c>
    </row>
    <row r="97" spans="1:1" ht="15" x14ac:dyDescent="0.2">
      <c r="A97" s="81">
        <v>8</v>
      </c>
    </row>
    <row r="98" spans="1:1" ht="15" x14ac:dyDescent="0.2">
      <c r="A98" s="81">
        <v>9</v>
      </c>
    </row>
    <row r="99" spans="1:1" ht="15" x14ac:dyDescent="0.2">
      <c r="A99" s="81">
        <v>10</v>
      </c>
    </row>
    <row r="100" spans="1:1" ht="15" x14ac:dyDescent="0.2">
      <c r="A100" s="81">
        <v>11</v>
      </c>
    </row>
    <row r="101" spans="1:1" ht="15" x14ac:dyDescent="0.2">
      <c r="A101" s="81">
        <v>12</v>
      </c>
    </row>
    <row r="102" spans="1:1" ht="15" x14ac:dyDescent="0.2">
      <c r="A102" s="81">
        <v>13</v>
      </c>
    </row>
    <row r="103" spans="1:1" ht="15" x14ac:dyDescent="0.2">
      <c r="A103" s="81">
        <v>14</v>
      </c>
    </row>
    <row r="104" spans="1:1" ht="15" x14ac:dyDescent="0.2">
      <c r="A104" s="81">
        <v>15</v>
      </c>
    </row>
    <row r="105" spans="1:1" ht="15" x14ac:dyDescent="0.2">
      <c r="A105" s="81">
        <v>16</v>
      </c>
    </row>
    <row r="106" spans="1:1" ht="15" x14ac:dyDescent="0.2">
      <c r="A106" s="81">
        <v>17</v>
      </c>
    </row>
    <row r="107" spans="1:1" ht="15" x14ac:dyDescent="0.2">
      <c r="A107" s="81">
        <v>18</v>
      </c>
    </row>
    <row r="108" spans="1:1" ht="15" x14ac:dyDescent="0.2">
      <c r="A108" s="81">
        <v>19</v>
      </c>
    </row>
    <row r="109" spans="1:1" ht="15" x14ac:dyDescent="0.2">
      <c r="A109" s="81">
        <v>20</v>
      </c>
    </row>
    <row r="110" spans="1:1" ht="15" x14ac:dyDescent="0.2">
      <c r="A110" s="81">
        <v>21</v>
      </c>
    </row>
    <row r="111" spans="1:1" ht="15" x14ac:dyDescent="0.2">
      <c r="A111" s="81">
        <v>22</v>
      </c>
    </row>
    <row r="112" spans="1:1" ht="15" x14ac:dyDescent="0.2">
      <c r="A112" s="81">
        <v>23</v>
      </c>
    </row>
    <row r="113" spans="1:1" ht="15" x14ac:dyDescent="0.2">
      <c r="A113" s="81">
        <v>24</v>
      </c>
    </row>
    <row r="114" spans="1:1" ht="15" x14ac:dyDescent="0.2">
      <c r="A114" s="81">
        <v>25</v>
      </c>
    </row>
    <row r="115" spans="1:1" ht="15" x14ac:dyDescent="0.2">
      <c r="A115" s="81">
        <v>26</v>
      </c>
    </row>
    <row r="116" spans="1:1" ht="15" x14ac:dyDescent="0.2">
      <c r="A116" s="81">
        <v>27</v>
      </c>
    </row>
    <row r="117" spans="1:1" ht="15" x14ac:dyDescent="0.2">
      <c r="A117" s="81">
        <v>28</v>
      </c>
    </row>
    <row r="118" spans="1:1" ht="15" x14ac:dyDescent="0.2">
      <c r="A118" s="81">
        <v>29</v>
      </c>
    </row>
    <row r="119" spans="1:1" ht="15" x14ac:dyDescent="0.2">
      <c r="A119" s="81">
        <v>30</v>
      </c>
    </row>
    <row r="120" spans="1:1" ht="15" x14ac:dyDescent="0.2">
      <c r="A120" s="81">
        <v>31</v>
      </c>
    </row>
  </sheetData>
  <phoneticPr fontId="4" type="noConversion"/>
  <conditionalFormatting sqref="B2:B3 H2:H3">
    <cfRule type="cellIs" dxfId="31" priority="53" stopIfTrue="1" operator="equal">
      <formula>$AA$22</formula>
    </cfRule>
    <cfRule type="cellIs" dxfId="30" priority="54" stopIfTrue="1" operator="equal">
      <formula>$AA$24</formula>
    </cfRule>
  </conditionalFormatting>
  <conditionalFormatting sqref="C2:C3">
    <cfRule type="cellIs" dxfId="29" priority="55" stopIfTrue="1" operator="equal">
      <formula>$AB$22</formula>
    </cfRule>
  </conditionalFormatting>
  <conditionalFormatting sqref="D2:D3">
    <cfRule type="cellIs" dxfId="28" priority="56" stopIfTrue="1" operator="equal">
      <formula>$AB$24</formula>
    </cfRule>
  </conditionalFormatting>
  <conditionalFormatting sqref="E9:E11">
    <cfRule type="cellIs" dxfId="27" priority="40" stopIfTrue="1" operator="equal">
      <formula>$AE$22</formula>
    </cfRule>
  </conditionalFormatting>
  <conditionalFormatting sqref="B24:B26 H24:H26">
    <cfRule type="cellIs" dxfId="26" priority="32" stopIfTrue="1" operator="equal">
      <formula>$AA$22</formula>
    </cfRule>
    <cfRule type="cellIs" dxfId="25" priority="33" stopIfTrue="1" operator="equal">
      <formula>$AA$24</formula>
    </cfRule>
  </conditionalFormatting>
  <conditionalFormatting sqref="C24:C26">
    <cfRule type="cellIs" dxfId="24" priority="34" stopIfTrue="1" operator="equal">
      <formula>$AB$22</formula>
    </cfRule>
  </conditionalFormatting>
  <conditionalFormatting sqref="D24:D26">
    <cfRule type="cellIs" dxfId="23" priority="35" stopIfTrue="1" operator="equal">
      <formula>$AB$24</formula>
    </cfRule>
  </conditionalFormatting>
  <conditionalFormatting sqref="B27:B32 H27:H32">
    <cfRule type="cellIs" dxfId="22" priority="24" stopIfTrue="1" operator="equal">
      <formula>$AA$22</formula>
    </cfRule>
    <cfRule type="cellIs" dxfId="21" priority="25" stopIfTrue="1" operator="equal">
      <formula>$AA$24</formula>
    </cfRule>
  </conditionalFormatting>
  <conditionalFormatting sqref="C27:C32">
    <cfRule type="cellIs" dxfId="20" priority="26" stopIfTrue="1" operator="equal">
      <formula>$AB$22</formula>
    </cfRule>
  </conditionalFormatting>
  <conditionalFormatting sqref="D27:D32">
    <cfRule type="cellIs" dxfId="19" priority="27" stopIfTrue="1" operator="equal">
      <formula>$AB$24</formula>
    </cfRule>
  </conditionalFormatting>
  <conditionalFormatting sqref="F27:F32">
    <cfRule type="cellIs" dxfId="18" priority="23" stopIfTrue="1" operator="equal">
      <formula>$AE$24</formula>
    </cfRule>
  </conditionalFormatting>
  <conditionalFormatting sqref="E27:E32">
    <cfRule type="cellIs" dxfId="17" priority="22" stopIfTrue="1" operator="equal">
      <formula>$AE$22</formula>
    </cfRule>
  </conditionalFormatting>
  <conditionalFormatting sqref="B4:B8 H4:H8">
    <cfRule type="cellIs" dxfId="16" priority="18" stopIfTrue="1" operator="equal">
      <formula>$AA$22</formula>
    </cfRule>
    <cfRule type="cellIs" dxfId="15" priority="19" stopIfTrue="1" operator="equal">
      <formula>$AA$24</formula>
    </cfRule>
  </conditionalFormatting>
  <conditionalFormatting sqref="C4:C8">
    <cfRule type="cellIs" dxfId="14" priority="20" stopIfTrue="1" operator="equal">
      <formula>$AB$22</formula>
    </cfRule>
  </conditionalFormatting>
  <conditionalFormatting sqref="D4:D8">
    <cfRule type="cellIs" dxfId="13" priority="21" stopIfTrue="1" operator="equal">
      <formula>$AB$24</formula>
    </cfRule>
  </conditionalFormatting>
  <conditionalFormatting sqref="E4:E8">
    <cfRule type="cellIs" dxfId="12" priority="17" stopIfTrue="1" operator="equal">
      <formula>$AE$22</formula>
    </cfRule>
  </conditionalFormatting>
  <conditionalFormatting sqref="B9:B11 H9:H11">
    <cfRule type="cellIs" dxfId="11" priority="13" stopIfTrue="1" operator="equal">
      <formula>$AA$22</formula>
    </cfRule>
    <cfRule type="cellIs" dxfId="10" priority="14" stopIfTrue="1" operator="equal">
      <formula>$AA$24</formula>
    </cfRule>
  </conditionalFormatting>
  <conditionalFormatting sqref="C9:C11">
    <cfRule type="cellIs" dxfId="9" priority="15" stopIfTrue="1" operator="equal">
      <formula>$AB$22</formula>
    </cfRule>
  </conditionalFormatting>
  <conditionalFormatting sqref="D9:D11">
    <cfRule type="cellIs" dxfId="8" priority="16" stopIfTrue="1" operator="equal">
      <formula>$AB$24</formula>
    </cfRule>
  </conditionalFormatting>
  <conditionalFormatting sqref="B12:B21 H12:H2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12:C21">
    <cfRule type="cellIs" dxfId="5" priority="7" stopIfTrue="1" operator="equal">
      <formula>$AB$22</formula>
    </cfRule>
  </conditionalFormatting>
  <conditionalFormatting sqref="D12:D21">
    <cfRule type="cellIs" dxfId="4" priority="8" stopIfTrue="1" operator="equal">
      <formula>$AB$24</formula>
    </cfRule>
  </conditionalFormatting>
  <conditionalFormatting sqref="B22:B23 H22:H23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22:C23">
    <cfRule type="cellIs" dxfId="1" priority="3" stopIfTrue="1" operator="equal">
      <formula>$AB$22</formula>
    </cfRule>
  </conditionalFormatting>
  <conditionalFormatting sqref="D22:D23">
    <cfRule type="cellIs" dxfId="0" priority="4" stopIfTrue="1" operator="equal">
      <formula>$AB$24</formula>
    </cfRule>
  </conditionalFormatting>
  <dataValidations xWindow="151" yWindow="641" count="1">
    <dataValidation allowBlank="1" showInputMessage="1" showErrorMessage="1" prompt="In diese Zelle ist keine Eingabe zulässig. Die Daten werden automatisch eingefügt." sqref="E27:G32 E4:E11 B2:D32 G11:G20 G4:G8 H2:H32"/>
  </dataValidation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baseColWidth="10" defaultRowHeight="12.75" x14ac:dyDescent="0.2"/>
  <cols>
    <col min="1" max="1" width="3.42578125" customWidth="1"/>
    <col min="9" max="9" width="11.42578125" style="215"/>
  </cols>
  <sheetData>
    <row r="1" spans="1:12" ht="15" x14ac:dyDescent="0.25">
      <c r="B1" s="84"/>
      <c r="C1" s="84"/>
      <c r="D1" s="84"/>
      <c r="E1" s="85" t="s">
        <v>193</v>
      </c>
      <c r="F1" s="84"/>
      <c r="G1" s="84"/>
      <c r="H1" s="84"/>
    </row>
    <row r="2" spans="1:12" ht="15" x14ac:dyDescent="0.25">
      <c r="B2" s="84"/>
      <c r="C2" s="84"/>
      <c r="D2" s="84"/>
      <c r="E2" s="85"/>
      <c r="F2" s="84"/>
      <c r="G2" s="84"/>
      <c r="H2" s="84"/>
    </row>
    <row r="3" spans="1:12" ht="15" x14ac:dyDescent="0.25">
      <c r="B3" s="84"/>
      <c r="C3" s="84"/>
      <c r="D3" s="84"/>
      <c r="E3" s="85"/>
      <c r="F3" s="84"/>
      <c r="G3" s="84"/>
      <c r="H3" s="84"/>
    </row>
    <row r="4" spans="1:12" ht="15" x14ac:dyDescent="0.25">
      <c r="B4" s="84"/>
      <c r="C4" s="84"/>
      <c r="D4" s="84"/>
      <c r="E4" s="84"/>
      <c r="F4" s="84"/>
      <c r="G4" s="84"/>
      <c r="H4" s="84"/>
    </row>
    <row r="5" spans="1:12" ht="15" x14ac:dyDescent="0.25">
      <c r="B5" s="86" t="s">
        <v>187</v>
      </c>
      <c r="C5" s="84"/>
      <c r="D5" s="84"/>
      <c r="E5" s="84"/>
      <c r="F5" s="87" t="s">
        <v>30</v>
      </c>
      <c r="G5" s="285" t="s">
        <v>217</v>
      </c>
      <c r="H5" s="286"/>
      <c r="I5" s="216"/>
      <c r="J5" s="8"/>
      <c r="K5" s="87" t="s">
        <v>148</v>
      </c>
      <c r="L5" s="88">
        <v>2015</v>
      </c>
    </row>
    <row r="6" spans="1:12" ht="13.5" thickBot="1" x14ac:dyDescent="0.25">
      <c r="B6" s="2"/>
      <c r="G6" s="2"/>
      <c r="I6" s="217"/>
    </row>
    <row r="7" spans="1:12" x14ac:dyDescent="0.2">
      <c r="A7" s="306" t="s">
        <v>31</v>
      </c>
      <c r="B7" s="297" t="s">
        <v>194</v>
      </c>
      <c r="C7" s="299" t="s">
        <v>215</v>
      </c>
      <c r="D7" s="299" t="s">
        <v>213</v>
      </c>
      <c r="E7" s="299" t="s">
        <v>214</v>
      </c>
      <c r="F7" s="302" t="s">
        <v>203</v>
      </c>
      <c r="G7" s="303"/>
      <c r="H7" s="299" t="s">
        <v>1</v>
      </c>
      <c r="I7" s="224" t="s">
        <v>212</v>
      </c>
      <c r="J7" s="90"/>
    </row>
    <row r="8" spans="1:12" ht="13.5" thickBot="1" x14ac:dyDescent="0.25">
      <c r="A8" s="307"/>
      <c r="B8" s="298"/>
      <c r="C8" s="300"/>
      <c r="D8" s="300"/>
      <c r="E8" s="300"/>
      <c r="F8" s="304"/>
      <c r="G8" s="305"/>
      <c r="H8" s="301"/>
      <c r="I8" s="225" t="s">
        <v>204</v>
      </c>
      <c r="J8" s="90"/>
    </row>
    <row r="9" spans="1:12" x14ac:dyDescent="0.2">
      <c r="A9" s="199" t="s">
        <v>2</v>
      </c>
      <c r="B9" s="308" t="s">
        <v>162</v>
      </c>
      <c r="C9" s="309"/>
      <c r="D9" s="310" t="s">
        <v>162</v>
      </c>
      <c r="E9" s="310"/>
      <c r="F9" s="294" t="s">
        <v>162</v>
      </c>
      <c r="G9" s="294"/>
      <c r="H9" s="226" t="s">
        <v>162</v>
      </c>
      <c r="I9" s="214" t="s">
        <v>162</v>
      </c>
      <c r="J9" s="92"/>
    </row>
    <row r="10" spans="1:12" x14ac:dyDescent="0.2">
      <c r="A10" s="160" t="s">
        <v>3</v>
      </c>
      <c r="B10" s="292" t="s">
        <v>162</v>
      </c>
      <c r="C10" s="293"/>
      <c r="D10" s="296" t="s">
        <v>162</v>
      </c>
      <c r="E10" s="296"/>
      <c r="F10" s="295" t="s">
        <v>162</v>
      </c>
      <c r="G10" s="295"/>
      <c r="H10" s="226" t="s">
        <v>162</v>
      </c>
      <c r="I10" s="214" t="s">
        <v>162</v>
      </c>
      <c r="J10" s="92"/>
    </row>
    <row r="11" spans="1:12" x14ac:dyDescent="0.2">
      <c r="A11" s="160" t="s">
        <v>4</v>
      </c>
      <c r="B11" s="292" t="s">
        <v>162</v>
      </c>
      <c r="C11" s="293"/>
      <c r="D11" s="296" t="s">
        <v>162</v>
      </c>
      <c r="E11" s="296"/>
      <c r="F11" s="295" t="s">
        <v>162</v>
      </c>
      <c r="G11" s="295"/>
      <c r="H11" s="226" t="s">
        <v>162</v>
      </c>
      <c r="I11" s="214" t="s">
        <v>162</v>
      </c>
      <c r="J11" s="92"/>
    </row>
    <row r="12" spans="1:12" x14ac:dyDescent="0.2">
      <c r="A12" s="160" t="s">
        <v>5</v>
      </c>
      <c r="B12" s="292" t="s">
        <v>162</v>
      </c>
      <c r="C12" s="293"/>
      <c r="D12" s="296" t="s">
        <v>162</v>
      </c>
      <c r="E12" s="296"/>
      <c r="F12" s="295" t="s">
        <v>162</v>
      </c>
      <c r="G12" s="295"/>
      <c r="H12" s="226" t="s">
        <v>162</v>
      </c>
      <c r="I12" s="214" t="s">
        <v>162</v>
      </c>
      <c r="J12" s="92"/>
    </row>
    <row r="13" spans="1:12" x14ac:dyDescent="0.2">
      <c r="A13" s="160" t="s">
        <v>6</v>
      </c>
      <c r="B13" s="292" t="s">
        <v>162</v>
      </c>
      <c r="C13" s="293"/>
      <c r="D13" s="296" t="s">
        <v>162</v>
      </c>
      <c r="E13" s="296"/>
      <c r="F13" s="295" t="s">
        <v>162</v>
      </c>
      <c r="G13" s="295"/>
      <c r="H13" s="226" t="s">
        <v>162</v>
      </c>
      <c r="I13" s="214" t="s">
        <v>162</v>
      </c>
      <c r="J13" s="92"/>
    </row>
    <row r="14" spans="1:12" x14ac:dyDescent="0.2">
      <c r="A14" s="160" t="s">
        <v>7</v>
      </c>
      <c r="B14" s="292" t="s">
        <v>162</v>
      </c>
      <c r="C14" s="293"/>
      <c r="D14" s="296" t="s">
        <v>162</v>
      </c>
      <c r="E14" s="296"/>
      <c r="F14" s="295" t="s">
        <v>162</v>
      </c>
      <c r="G14" s="295"/>
      <c r="H14" s="226" t="s">
        <v>162</v>
      </c>
      <c r="I14" s="214" t="s">
        <v>162</v>
      </c>
      <c r="J14" s="92"/>
    </row>
    <row r="15" spans="1:12" x14ac:dyDescent="0.2">
      <c r="A15" s="160" t="s">
        <v>8</v>
      </c>
      <c r="B15" s="292" t="s">
        <v>162</v>
      </c>
      <c r="C15" s="293"/>
      <c r="D15" s="296" t="s">
        <v>162</v>
      </c>
      <c r="E15" s="296"/>
      <c r="F15" s="295" t="s">
        <v>162</v>
      </c>
      <c r="G15" s="295"/>
      <c r="H15" s="226" t="s">
        <v>162</v>
      </c>
      <c r="I15" s="214" t="s">
        <v>162</v>
      </c>
      <c r="J15" s="92"/>
    </row>
    <row r="16" spans="1:12" x14ac:dyDescent="0.2">
      <c r="A16" s="160" t="s">
        <v>9</v>
      </c>
      <c r="B16" s="292" t="s">
        <v>162</v>
      </c>
      <c r="C16" s="293"/>
      <c r="D16" s="296" t="s">
        <v>162</v>
      </c>
      <c r="E16" s="296"/>
      <c r="F16" s="295" t="s">
        <v>162</v>
      </c>
      <c r="G16" s="295"/>
      <c r="H16" s="226" t="s">
        <v>162</v>
      </c>
      <c r="I16" s="214" t="s">
        <v>162</v>
      </c>
      <c r="J16" s="92"/>
    </row>
    <row r="17" spans="1:10" x14ac:dyDescent="0.2">
      <c r="A17" s="160" t="s">
        <v>10</v>
      </c>
      <c r="B17" s="292" t="s">
        <v>162</v>
      </c>
      <c r="C17" s="293"/>
      <c r="D17" s="296" t="s">
        <v>162</v>
      </c>
      <c r="E17" s="296"/>
      <c r="F17" s="295" t="s">
        <v>162</v>
      </c>
      <c r="G17" s="295"/>
      <c r="H17" s="226" t="s">
        <v>162</v>
      </c>
      <c r="I17" s="214" t="s">
        <v>162</v>
      </c>
      <c r="J17" s="92"/>
    </row>
    <row r="18" spans="1:10" x14ac:dyDescent="0.2">
      <c r="A18" s="160" t="s">
        <v>11</v>
      </c>
      <c r="B18" s="292" t="s">
        <v>162</v>
      </c>
      <c r="C18" s="293"/>
      <c r="D18" s="296" t="s">
        <v>162</v>
      </c>
      <c r="E18" s="296"/>
      <c r="F18" s="295" t="s">
        <v>162</v>
      </c>
      <c r="G18" s="295"/>
      <c r="H18" s="226" t="s">
        <v>162</v>
      </c>
      <c r="I18" s="214" t="s">
        <v>162</v>
      </c>
      <c r="J18" s="92"/>
    </row>
    <row r="19" spans="1:10" x14ac:dyDescent="0.2">
      <c r="A19" s="200" t="s">
        <v>12</v>
      </c>
      <c r="B19" s="311" t="s">
        <v>162</v>
      </c>
      <c r="C19" s="292"/>
      <c r="D19" s="312" t="s">
        <v>162</v>
      </c>
      <c r="E19" s="292"/>
      <c r="F19" s="312" t="s">
        <v>162</v>
      </c>
      <c r="G19" s="292"/>
      <c r="H19" s="223" t="s">
        <v>162</v>
      </c>
      <c r="I19" s="214" t="s">
        <v>162</v>
      </c>
      <c r="J19" s="92"/>
    </row>
    <row r="20" spans="1:10" x14ac:dyDescent="0.2">
      <c r="A20" s="160" t="s">
        <v>13</v>
      </c>
      <c r="B20" s="311" t="s">
        <v>162</v>
      </c>
      <c r="C20" s="292"/>
      <c r="D20" s="312" t="s">
        <v>162</v>
      </c>
      <c r="E20" s="292"/>
      <c r="F20" s="312" t="s">
        <v>162</v>
      </c>
      <c r="G20" s="292"/>
      <c r="H20" s="223" t="s">
        <v>162</v>
      </c>
      <c r="I20" s="214" t="s">
        <v>162</v>
      </c>
      <c r="J20" s="92"/>
    </row>
    <row r="21" spans="1:10" x14ac:dyDescent="0.2">
      <c r="A21" s="160" t="s">
        <v>14</v>
      </c>
      <c r="B21" s="311" t="s">
        <v>162</v>
      </c>
      <c r="C21" s="292"/>
      <c r="D21" s="312" t="s">
        <v>162</v>
      </c>
      <c r="E21" s="292"/>
      <c r="F21" s="312" t="s">
        <v>162</v>
      </c>
      <c r="G21" s="292"/>
      <c r="H21" s="223" t="s">
        <v>162</v>
      </c>
      <c r="I21" s="214" t="s">
        <v>162</v>
      </c>
      <c r="J21" s="92"/>
    </row>
    <row r="22" spans="1:10" x14ac:dyDescent="0.2">
      <c r="A22" s="160" t="s">
        <v>15</v>
      </c>
      <c r="B22" s="311" t="s">
        <v>162</v>
      </c>
      <c r="C22" s="292"/>
      <c r="D22" s="312" t="s">
        <v>162</v>
      </c>
      <c r="E22" s="292"/>
      <c r="F22" s="312" t="s">
        <v>162</v>
      </c>
      <c r="G22" s="292"/>
      <c r="H22" s="223" t="s">
        <v>162</v>
      </c>
      <c r="I22" s="214" t="s">
        <v>162</v>
      </c>
      <c r="J22" s="92"/>
    </row>
    <row r="23" spans="1:10" x14ac:dyDescent="0.2">
      <c r="A23" s="160" t="s">
        <v>16</v>
      </c>
      <c r="B23" s="311" t="s">
        <v>162</v>
      </c>
      <c r="C23" s="292"/>
      <c r="D23" s="312" t="s">
        <v>162</v>
      </c>
      <c r="E23" s="292"/>
      <c r="F23" s="312" t="s">
        <v>162</v>
      </c>
      <c r="G23" s="292"/>
      <c r="H23" s="223" t="s">
        <v>162</v>
      </c>
      <c r="I23" s="214" t="s">
        <v>162</v>
      </c>
      <c r="J23" s="92"/>
    </row>
    <row r="24" spans="1:10" x14ac:dyDescent="0.2">
      <c r="A24" s="160" t="s">
        <v>17</v>
      </c>
      <c r="B24" s="311" t="s">
        <v>162</v>
      </c>
      <c r="C24" s="292"/>
      <c r="D24" s="312" t="s">
        <v>162</v>
      </c>
      <c r="E24" s="292"/>
      <c r="F24" s="312" t="s">
        <v>162</v>
      </c>
      <c r="G24" s="292"/>
      <c r="H24" s="223" t="s">
        <v>162</v>
      </c>
      <c r="I24" s="214" t="s">
        <v>162</v>
      </c>
      <c r="J24" s="92"/>
    </row>
    <row r="25" spans="1:10" x14ac:dyDescent="0.2">
      <c r="A25" s="160" t="s">
        <v>18</v>
      </c>
      <c r="B25" s="311" t="s">
        <v>162</v>
      </c>
      <c r="C25" s="292"/>
      <c r="D25" s="312" t="s">
        <v>162</v>
      </c>
      <c r="E25" s="292"/>
      <c r="F25" s="312" t="s">
        <v>162</v>
      </c>
      <c r="G25" s="292"/>
      <c r="H25" s="223" t="s">
        <v>162</v>
      </c>
      <c r="I25" s="214" t="s">
        <v>162</v>
      </c>
      <c r="J25" s="92"/>
    </row>
    <row r="26" spans="1:10" x14ac:dyDescent="0.2">
      <c r="A26" s="160" t="s">
        <v>19</v>
      </c>
      <c r="B26" s="311" t="s">
        <v>162</v>
      </c>
      <c r="C26" s="292"/>
      <c r="D26" s="312" t="s">
        <v>162</v>
      </c>
      <c r="E26" s="292"/>
      <c r="F26" s="312" t="s">
        <v>162</v>
      </c>
      <c r="G26" s="292"/>
      <c r="H26" s="223" t="s">
        <v>162</v>
      </c>
      <c r="I26" s="214" t="s">
        <v>162</v>
      </c>
      <c r="J26" s="92"/>
    </row>
    <row r="27" spans="1:10" x14ac:dyDescent="0.2">
      <c r="A27" s="160" t="s">
        <v>20</v>
      </c>
      <c r="B27" s="311" t="s">
        <v>162</v>
      </c>
      <c r="C27" s="292"/>
      <c r="D27" s="312" t="s">
        <v>162</v>
      </c>
      <c r="E27" s="292"/>
      <c r="F27" s="312" t="s">
        <v>162</v>
      </c>
      <c r="G27" s="292"/>
      <c r="H27" s="223" t="s">
        <v>162</v>
      </c>
      <c r="I27" s="214" t="s">
        <v>162</v>
      </c>
      <c r="J27" s="92"/>
    </row>
    <row r="28" spans="1:10" x14ac:dyDescent="0.2">
      <c r="A28" s="160" t="s">
        <v>21</v>
      </c>
      <c r="B28" s="311" t="s">
        <v>162</v>
      </c>
      <c r="C28" s="292"/>
      <c r="D28" s="312" t="s">
        <v>162</v>
      </c>
      <c r="E28" s="292"/>
      <c r="F28" s="312" t="s">
        <v>162</v>
      </c>
      <c r="G28" s="292"/>
      <c r="H28" s="223" t="s">
        <v>162</v>
      </c>
      <c r="I28" s="214" t="s">
        <v>162</v>
      </c>
      <c r="J28" s="92"/>
    </row>
    <row r="29" spans="1:10" x14ac:dyDescent="0.2">
      <c r="A29" s="160" t="s">
        <v>22</v>
      </c>
      <c r="B29" s="311" t="s">
        <v>162</v>
      </c>
      <c r="C29" s="292"/>
      <c r="D29" s="312" t="s">
        <v>162</v>
      </c>
      <c r="E29" s="292"/>
      <c r="F29" s="312" t="s">
        <v>162</v>
      </c>
      <c r="G29" s="292"/>
      <c r="H29" s="223" t="s">
        <v>162</v>
      </c>
      <c r="I29" s="214" t="s">
        <v>162</v>
      </c>
      <c r="J29" s="92"/>
    </row>
    <row r="30" spans="1:10" x14ac:dyDescent="0.2">
      <c r="A30" s="160" t="s">
        <v>23</v>
      </c>
      <c r="B30" s="311" t="s">
        <v>162</v>
      </c>
      <c r="C30" s="292"/>
      <c r="D30" s="312" t="s">
        <v>162</v>
      </c>
      <c r="E30" s="292"/>
      <c r="F30" s="312" t="s">
        <v>162</v>
      </c>
      <c r="G30" s="292"/>
      <c r="H30" s="223" t="s">
        <v>162</v>
      </c>
      <c r="I30" s="214" t="s">
        <v>162</v>
      </c>
      <c r="J30" s="92"/>
    </row>
    <row r="31" spans="1:10" x14ac:dyDescent="0.2">
      <c r="A31" s="160" t="s">
        <v>24</v>
      </c>
      <c r="B31" s="292" t="s">
        <v>162</v>
      </c>
      <c r="C31" s="293"/>
      <c r="D31" s="296" t="s">
        <v>162</v>
      </c>
      <c r="E31" s="296"/>
      <c r="F31" s="295" t="s">
        <v>162</v>
      </c>
      <c r="G31" s="295"/>
      <c r="H31" s="226" t="s">
        <v>162</v>
      </c>
      <c r="I31" s="214" t="s">
        <v>162</v>
      </c>
      <c r="J31" s="92"/>
    </row>
    <row r="32" spans="1:10" x14ac:dyDescent="0.2">
      <c r="A32" s="160" t="s">
        <v>25</v>
      </c>
      <c r="B32" s="292" t="s">
        <v>162</v>
      </c>
      <c r="C32" s="293"/>
      <c r="D32" s="296" t="s">
        <v>162</v>
      </c>
      <c r="E32" s="296"/>
      <c r="F32" s="295" t="s">
        <v>162</v>
      </c>
      <c r="G32" s="295"/>
      <c r="H32" s="226" t="s">
        <v>162</v>
      </c>
      <c r="I32" s="214" t="s">
        <v>162</v>
      </c>
      <c r="J32" s="92"/>
    </row>
    <row r="33" spans="1:10" x14ac:dyDescent="0.2">
      <c r="A33" s="160" t="s">
        <v>26</v>
      </c>
      <c r="B33" s="292" t="s">
        <v>162</v>
      </c>
      <c r="C33" s="293"/>
      <c r="D33" s="296" t="s">
        <v>162</v>
      </c>
      <c r="E33" s="296"/>
      <c r="F33" s="295" t="s">
        <v>162</v>
      </c>
      <c r="G33" s="295"/>
      <c r="H33" s="226" t="s">
        <v>162</v>
      </c>
      <c r="I33" s="214" t="s">
        <v>162</v>
      </c>
      <c r="J33" s="92"/>
    </row>
    <row r="34" spans="1:10" x14ac:dyDescent="0.2">
      <c r="A34" s="160" t="s">
        <v>27</v>
      </c>
      <c r="B34" s="292" t="s">
        <v>162</v>
      </c>
      <c r="C34" s="293"/>
      <c r="D34" s="296" t="s">
        <v>162</v>
      </c>
      <c r="E34" s="296"/>
      <c r="F34" s="295" t="s">
        <v>162</v>
      </c>
      <c r="G34" s="295"/>
      <c r="H34" s="226" t="s">
        <v>162</v>
      </c>
      <c r="I34" s="214" t="s">
        <v>162</v>
      </c>
      <c r="J34" s="92"/>
    </row>
    <row r="35" spans="1:10" x14ac:dyDescent="0.2">
      <c r="A35" s="160" t="s">
        <v>28</v>
      </c>
      <c r="B35" s="292" t="s">
        <v>162</v>
      </c>
      <c r="C35" s="293"/>
      <c r="D35" s="296" t="s">
        <v>162</v>
      </c>
      <c r="E35" s="296"/>
      <c r="F35" s="295" t="s">
        <v>162</v>
      </c>
      <c r="G35" s="295"/>
      <c r="H35" s="226" t="s">
        <v>162</v>
      </c>
      <c r="I35" s="214" t="s">
        <v>162</v>
      </c>
      <c r="J35" s="92"/>
    </row>
    <row r="36" spans="1:10" x14ac:dyDescent="0.2">
      <c r="A36" s="240" t="s">
        <v>29</v>
      </c>
      <c r="B36" s="311" t="s">
        <v>162</v>
      </c>
      <c r="C36" s="292"/>
      <c r="D36" s="315" t="s">
        <v>162</v>
      </c>
      <c r="E36" s="316"/>
      <c r="F36" s="313" t="s">
        <v>162</v>
      </c>
      <c r="G36" s="314"/>
      <c r="H36" s="242" t="s">
        <v>162</v>
      </c>
      <c r="I36" s="214" t="s">
        <v>162</v>
      </c>
      <c r="J36" s="92"/>
    </row>
    <row r="37" spans="1:10" x14ac:dyDescent="0.2">
      <c r="A37" s="240" t="s">
        <v>210</v>
      </c>
      <c r="B37" s="311" t="s">
        <v>162</v>
      </c>
      <c r="C37" s="292"/>
      <c r="D37" s="315" t="s">
        <v>162</v>
      </c>
      <c r="E37" s="316"/>
      <c r="F37" s="313" t="s">
        <v>162</v>
      </c>
      <c r="G37" s="314"/>
      <c r="H37" s="239" t="s">
        <v>162</v>
      </c>
      <c r="I37" s="214" t="s">
        <v>162</v>
      </c>
      <c r="J37" s="92"/>
    </row>
    <row r="38" spans="1:10" ht="13.5" thickBot="1" x14ac:dyDescent="0.25">
      <c r="A38" s="241" t="s">
        <v>211</v>
      </c>
      <c r="B38" s="321" t="s">
        <v>162</v>
      </c>
      <c r="C38" s="322"/>
      <c r="D38" s="319" t="s">
        <v>162</v>
      </c>
      <c r="E38" s="320"/>
      <c r="F38" s="317" t="s">
        <v>162</v>
      </c>
      <c r="G38" s="318"/>
      <c r="H38" s="228" t="s">
        <v>162</v>
      </c>
      <c r="I38" s="243" t="s">
        <v>162</v>
      </c>
      <c r="J38" s="92"/>
    </row>
    <row r="39" spans="1:10" x14ac:dyDescent="0.2">
      <c r="A39" s="193"/>
      <c r="B39" s="194"/>
      <c r="C39" s="195"/>
      <c r="D39" s="195"/>
      <c r="E39" s="195"/>
      <c r="F39" s="195"/>
      <c r="G39" s="195"/>
      <c r="H39" s="195"/>
      <c r="I39" s="218"/>
      <c r="J39" s="93"/>
    </row>
    <row r="40" spans="1:10" ht="15" x14ac:dyDescent="0.25">
      <c r="A40" s="196"/>
      <c r="B40" s="202" t="s">
        <v>196</v>
      </c>
      <c r="C40" s="202"/>
      <c r="D40" s="202"/>
      <c r="E40" s="196"/>
      <c r="F40" s="196"/>
      <c r="G40" s="196"/>
      <c r="H40" s="196"/>
    </row>
    <row r="41" spans="1:10" ht="15.75" x14ac:dyDescent="0.25">
      <c r="A41" s="227"/>
      <c r="B41" s="202"/>
      <c r="C41" s="196"/>
      <c r="D41" s="196"/>
      <c r="E41" s="198"/>
      <c r="F41" s="196"/>
      <c r="G41" s="196"/>
      <c r="H41" s="196"/>
    </row>
    <row r="42" spans="1:10" x14ac:dyDescent="0.2">
      <c r="A42" s="196"/>
      <c r="B42" s="197"/>
      <c r="C42" s="196"/>
      <c r="D42" s="196"/>
      <c r="E42" s="198"/>
      <c r="F42" s="196"/>
      <c r="G42" s="196"/>
      <c r="H42" s="196"/>
    </row>
    <row r="43" spans="1:10" x14ac:dyDescent="0.2">
      <c r="A43" s="91"/>
      <c r="B43" s="91"/>
      <c r="C43" s="91"/>
      <c r="D43" s="91"/>
      <c r="E43" s="91"/>
      <c r="F43" s="91"/>
      <c r="G43" s="91"/>
      <c r="H43" s="91"/>
    </row>
  </sheetData>
  <mergeCells count="98">
    <mergeCell ref="F38:G38"/>
    <mergeCell ref="F37:G37"/>
    <mergeCell ref="D37:E37"/>
    <mergeCell ref="D38:E38"/>
    <mergeCell ref="B35:C35"/>
    <mergeCell ref="B36:C36"/>
    <mergeCell ref="B37:C37"/>
    <mergeCell ref="B38:C38"/>
    <mergeCell ref="B32:C32"/>
    <mergeCell ref="B33:C33"/>
    <mergeCell ref="B34:C34"/>
    <mergeCell ref="F36:G36"/>
    <mergeCell ref="D36:E36"/>
    <mergeCell ref="F31:G31"/>
    <mergeCell ref="F32:G32"/>
    <mergeCell ref="F35:G35"/>
    <mergeCell ref="D34:E34"/>
    <mergeCell ref="F33:G33"/>
    <mergeCell ref="F34:G34"/>
    <mergeCell ref="D32:E32"/>
    <mergeCell ref="D33:E33"/>
    <mergeCell ref="D35:E35"/>
    <mergeCell ref="B26:C26"/>
    <mergeCell ref="B31:C31"/>
    <mergeCell ref="B27:C27"/>
    <mergeCell ref="B28:C28"/>
    <mergeCell ref="F29:G29"/>
    <mergeCell ref="F30:G30"/>
    <mergeCell ref="F27:G27"/>
    <mergeCell ref="F28:G28"/>
    <mergeCell ref="D31:E31"/>
    <mergeCell ref="B29:C29"/>
    <mergeCell ref="B30:C30"/>
    <mergeCell ref="D26:E26"/>
    <mergeCell ref="D27:E27"/>
    <mergeCell ref="D29:E29"/>
    <mergeCell ref="D30:E30"/>
    <mergeCell ref="D28:E28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  <mergeCell ref="B24:C24"/>
    <mergeCell ref="B25:C25"/>
    <mergeCell ref="B19:C19"/>
    <mergeCell ref="D18:E18"/>
    <mergeCell ref="B20:C20"/>
    <mergeCell ref="B21:C21"/>
    <mergeCell ref="B22:C22"/>
    <mergeCell ref="B23:C23"/>
    <mergeCell ref="D20:E20"/>
    <mergeCell ref="D21:E21"/>
    <mergeCell ref="B18:C18"/>
    <mergeCell ref="D24:E24"/>
    <mergeCell ref="D25:E25"/>
    <mergeCell ref="D19:E19"/>
    <mergeCell ref="D22:E22"/>
    <mergeCell ref="D23:E23"/>
    <mergeCell ref="A7:A8"/>
    <mergeCell ref="F14:G14"/>
    <mergeCell ref="B9:C9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B14:C14"/>
    <mergeCell ref="D14:E14"/>
    <mergeCell ref="F13:G13"/>
    <mergeCell ref="G5:H5"/>
    <mergeCell ref="B7:B8"/>
    <mergeCell ref="C7:C8"/>
    <mergeCell ref="D7:D8"/>
    <mergeCell ref="E7:E8"/>
    <mergeCell ref="H7:H8"/>
    <mergeCell ref="F7:G8"/>
    <mergeCell ref="B17:C17"/>
    <mergeCell ref="F9:G9"/>
    <mergeCell ref="F10:G10"/>
    <mergeCell ref="F11:G11"/>
    <mergeCell ref="F12:G12"/>
    <mergeCell ref="D17:E17"/>
    <mergeCell ref="D15:E15"/>
    <mergeCell ref="D16:E16"/>
    <mergeCell ref="B15:C15"/>
    <mergeCell ref="B16:C16"/>
    <mergeCell ref="F15:G15"/>
    <mergeCell ref="F16:G16"/>
    <mergeCell ref="F17:G17"/>
  </mergeCells>
  <dataValidations xWindow="127" yWindow="498" count="3">
    <dataValidation type="list" allowBlank="1" showInputMessage="1" showErrorMessage="1" sqref="J5">
      <formula1>"2007,2008,2009,2010,2011,2012"</formula1>
    </dataValidation>
    <dataValidation type="list" allowBlank="1" showInputMessage="1" showErrorMessage="1" sqref="G5:H5">
      <formula1>"Januar,Februar,März,April,Mai,Juni,Juli,August,September,Oktober,November,Dezember"</formula1>
    </dataValidation>
    <dataValidation allowBlank="1" showInputMessage="1" showErrorMessage="1" prompt="Zeitraum von 00 - 24 UTC. Nebeltreiben wird mit 2/3 der Zeit berechnet." sqref="B9:B19 B31:B38"/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Erdbodentem.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2015-06-08T14:30:27Z</cp:lastPrinted>
  <dcterms:created xsi:type="dcterms:W3CDTF">2000-04-14T20:13:32Z</dcterms:created>
  <dcterms:modified xsi:type="dcterms:W3CDTF">2015-08-02T11:10:14Z</dcterms:modified>
</cp:coreProperties>
</file>