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showInkAnnotation="0" codeName="DieseArbeitsmappe" defaultThemeVersion="124226"/>
  <bookViews>
    <workbookView xWindow="-15" yWindow="-15" windowWidth="4800" windowHeight="5190" tabRatio="481"/>
  </bookViews>
  <sheets>
    <sheet name="Mittelhilfstabelle" sheetId="1" r:id="rId1"/>
    <sheet name="Kurztabelle" sheetId="2" r:id="rId2"/>
    <sheet name="Sichtst." sheetId="4" r:id="rId3"/>
    <sheet name="Monatsdiagramm" sheetId="8" r:id="rId4"/>
    <sheet name="Daten für Diagr." sheetId="7" r:id="rId5"/>
    <sheet name="Modul1" sheetId="6" state="veryHidden" r:id=""/>
  </sheets>
  <externalReferences>
    <externalReference r:id="rId6"/>
    <externalReference r:id="rId7"/>
  </externalReferences>
  <definedNames>
    <definedName name="_xlnm.Print_Area" localSheetId="1">Kurztabelle!$A$1:$W$54</definedName>
    <definedName name="_xlnm.Print_Area" localSheetId="2">Sichtst.!$A$1:$J$46</definedName>
    <definedName name="Z_CD48B3E6_EBC6_4457_ACCF_4221FA98FC69_.wvu.Cols" localSheetId="1" hidden="1">Kurztabelle!$K:$K,Kurztabelle!$AA:$AJ</definedName>
    <definedName name="Z_CD48B3E6_EBC6_4457_ACCF_4221FA98FC69_.wvu.PrintArea" localSheetId="1" hidden="1">Kurztabelle!$A$1:$W$54</definedName>
    <definedName name="Z_CD48B3E6_EBC6_4457_ACCF_4221FA98FC69_.wvu.PrintArea" localSheetId="2" hidden="1">Sichtst.!$A$1:$J$46</definedName>
  </definedNames>
  <calcPr calcId="145621"/>
  <customWorkbookViews>
    <customWorkbookView name="Name, Vorname - Persönliche Ansicht" guid="{CD48B3E6-EBC6-4457-ACCF-4221FA98FC69}" mergeInterval="0" personalView="1" maximized="1" windowWidth="1148" windowHeight="667" tabRatio="517" activeSheetId="5"/>
  </customWorkbookViews>
</workbook>
</file>

<file path=xl/calcChain.xml><?xml version="1.0" encoding="utf-8"?>
<calcChain xmlns="http://schemas.openxmlformats.org/spreadsheetml/2006/main">
  <c r="O44" i="2" l="1"/>
  <c r="O42" i="2"/>
  <c r="O41" i="2"/>
  <c r="O29" i="2"/>
  <c r="O28" i="2"/>
  <c r="O17" i="2"/>
  <c r="O16" i="2"/>
  <c r="E10" i="8" l="1"/>
  <c r="B33" i="7" l="1"/>
  <c r="C7" i="8" s="1"/>
  <c r="E7" i="8" s="1"/>
  <c r="N38" i="4"/>
  <c r="O38" i="4" s="1"/>
  <c r="N37" i="4"/>
  <c r="P37" i="4" s="1"/>
  <c r="N36" i="4"/>
  <c r="O36" i="4" s="1"/>
  <c r="B41" i="2"/>
  <c r="B42" i="2" s="1"/>
  <c r="B44" i="2" s="1"/>
  <c r="B43" i="2" l="1"/>
  <c r="R38" i="4"/>
  <c r="P38" i="4"/>
  <c r="Q38" i="4"/>
  <c r="Q37" i="4"/>
  <c r="O37" i="4"/>
  <c r="R36" i="4"/>
  <c r="P36" i="4"/>
  <c r="Q36" i="4"/>
  <c r="P16" i="2"/>
  <c r="R37" i="4" l="1"/>
  <c r="F57" i="1"/>
  <c r="H33" i="7" l="1"/>
  <c r="I33" i="7" l="1"/>
  <c r="C33" i="7"/>
  <c r="D33" i="7"/>
  <c r="I41" i="2" l="1"/>
  <c r="H41" i="2"/>
  <c r="H42" i="2" s="1"/>
  <c r="D41" i="2"/>
  <c r="D42" i="2" s="1"/>
  <c r="C41" i="2"/>
  <c r="C42" i="2" s="1"/>
  <c r="E16" i="2" l="1"/>
  <c r="E17" i="2" s="1"/>
  <c r="L57" i="1" l="1"/>
  <c r="E57" i="1"/>
  <c r="L27" i="1" l="1"/>
  <c r="E27" i="1" l="1"/>
  <c r="D10" i="8" l="1"/>
  <c r="L16" i="2"/>
  <c r="L28" i="2"/>
  <c r="L41" i="2"/>
  <c r="D9" i="8"/>
  <c r="I16" i="2"/>
  <c r="I28" i="2"/>
  <c r="D7" i="8"/>
  <c r="B16" i="2"/>
  <c r="B17" i="2" s="1"/>
  <c r="B28" i="2"/>
  <c r="B29" i="2" s="1"/>
  <c r="AA7" i="2"/>
  <c r="AB7" i="2"/>
  <c r="AC7" i="2"/>
  <c r="AE7" i="2"/>
  <c r="AF7" i="2"/>
  <c r="AG7" i="2"/>
  <c r="AH7" i="2"/>
  <c r="AA8" i="2"/>
  <c r="AB8" i="2"/>
  <c r="AC8" i="2"/>
  <c r="AE8" i="2"/>
  <c r="AF8" i="2"/>
  <c r="AG8" i="2"/>
  <c r="AH8" i="2"/>
  <c r="AA9" i="2"/>
  <c r="AB9" i="2"/>
  <c r="AC9" i="2"/>
  <c r="AE9" i="2"/>
  <c r="AF9" i="2"/>
  <c r="AG9" i="2"/>
  <c r="AH9" i="2"/>
  <c r="AA12" i="2"/>
  <c r="AB12" i="2"/>
  <c r="AE12" i="2"/>
  <c r="AG12" i="2"/>
  <c r="AA13" i="2"/>
  <c r="AB13" i="2"/>
  <c r="AE13" i="2"/>
  <c r="AG13" i="2"/>
  <c r="AA14" i="2"/>
  <c r="AB14" i="2"/>
  <c r="I53" i="2" s="1"/>
  <c r="AE14" i="2"/>
  <c r="AG14" i="2"/>
  <c r="C16" i="2"/>
  <c r="C17" i="2" s="1"/>
  <c r="D16" i="2"/>
  <c r="D17" i="2" s="1"/>
  <c r="G16" i="2"/>
  <c r="G17" i="2" s="1"/>
  <c r="H16" i="2"/>
  <c r="H17" i="2" s="1"/>
  <c r="M16" i="2"/>
  <c r="M17" i="2" s="1"/>
  <c r="N16" i="2"/>
  <c r="N17" i="2" s="1"/>
  <c r="R16" i="2"/>
  <c r="S16" i="2"/>
  <c r="T16" i="2"/>
  <c r="U16" i="2"/>
  <c r="AA17" i="2"/>
  <c r="AB17" i="2"/>
  <c r="AC17" i="2"/>
  <c r="AE17" i="2"/>
  <c r="AF17" i="2"/>
  <c r="AG17" i="2"/>
  <c r="AA18" i="2"/>
  <c r="AB18" i="2"/>
  <c r="AC18" i="2"/>
  <c r="AE18" i="2"/>
  <c r="AF18" i="2"/>
  <c r="AG18" i="2"/>
  <c r="AA19" i="2"/>
  <c r="AB19" i="2"/>
  <c r="AC19" i="2"/>
  <c r="AE19" i="2"/>
  <c r="AF19" i="2"/>
  <c r="AG19" i="2"/>
  <c r="AA22" i="2"/>
  <c r="AB22" i="2"/>
  <c r="AC22" i="2"/>
  <c r="AE22" i="2"/>
  <c r="AA24" i="2"/>
  <c r="AB24" i="2"/>
  <c r="AC24" i="2"/>
  <c r="AE24" i="2"/>
  <c r="C28" i="2"/>
  <c r="C29" i="2" s="1"/>
  <c r="D28" i="2"/>
  <c r="D29" i="2" s="1"/>
  <c r="G28" i="2"/>
  <c r="G29" i="2" s="1"/>
  <c r="H28" i="2"/>
  <c r="H29" i="2" s="1"/>
  <c r="M28" i="2"/>
  <c r="M29" i="2" s="1"/>
  <c r="N28" i="2"/>
  <c r="N29" i="2" s="1"/>
  <c r="P28" i="2"/>
  <c r="R28" i="2"/>
  <c r="S28" i="2"/>
  <c r="T28" i="2"/>
  <c r="U28" i="2"/>
  <c r="G41" i="2"/>
  <c r="G42" i="2" s="1"/>
  <c r="M41" i="2"/>
  <c r="M42" i="2" s="1"/>
  <c r="N41" i="2"/>
  <c r="N42" i="2" s="1"/>
  <c r="P41" i="2"/>
  <c r="R41" i="2"/>
  <c r="S41" i="2"/>
  <c r="T41" i="2"/>
  <c r="U41" i="2"/>
  <c r="J57" i="1"/>
  <c r="J27" i="1"/>
  <c r="K57" i="1"/>
  <c r="K27" i="1"/>
  <c r="D57" i="1"/>
  <c r="D27" i="1"/>
  <c r="C57" i="1"/>
  <c r="C27" i="1"/>
  <c r="F27" i="1"/>
  <c r="B27" i="1"/>
  <c r="I27" i="1"/>
  <c r="M27" i="1"/>
  <c r="B57" i="1"/>
  <c r="I57" i="1"/>
  <c r="M57" i="1"/>
  <c r="N39" i="4"/>
  <c r="P39" i="4" s="1"/>
  <c r="N35" i="4"/>
  <c r="P35" i="4" s="1"/>
  <c r="N34" i="4"/>
  <c r="P34" i="4" s="1"/>
  <c r="N33" i="4"/>
  <c r="P33" i="4" s="1"/>
  <c r="N32" i="4"/>
  <c r="P32" i="4" s="1"/>
  <c r="N31" i="4"/>
  <c r="P31" i="4" s="1"/>
  <c r="N30" i="4"/>
  <c r="P30" i="4" s="1"/>
  <c r="N29" i="4"/>
  <c r="P29" i="4" s="1"/>
  <c r="N28" i="4"/>
  <c r="P28" i="4" s="1"/>
  <c r="N27" i="4"/>
  <c r="P27" i="4" s="1"/>
  <c r="N26" i="4"/>
  <c r="P26" i="4" s="1"/>
  <c r="N25" i="4"/>
  <c r="P25" i="4" s="1"/>
  <c r="N24" i="4"/>
  <c r="P24" i="4" s="1"/>
  <c r="N23" i="4"/>
  <c r="P23" i="4" s="1"/>
  <c r="N22" i="4"/>
  <c r="P22" i="4" s="1"/>
  <c r="N21" i="4"/>
  <c r="P21" i="4" s="1"/>
  <c r="N20" i="4"/>
  <c r="P20" i="4" s="1"/>
  <c r="N19" i="4"/>
  <c r="P19" i="4" s="1"/>
  <c r="N18" i="4"/>
  <c r="P18" i="4" s="1"/>
  <c r="N17" i="4"/>
  <c r="P17" i="4" s="1"/>
  <c r="N16" i="4"/>
  <c r="P16" i="4" s="1"/>
  <c r="N15" i="4"/>
  <c r="P15" i="4" s="1"/>
  <c r="N14" i="4"/>
  <c r="P14" i="4" s="1"/>
  <c r="N13" i="4"/>
  <c r="P13" i="4" s="1"/>
  <c r="N12" i="4"/>
  <c r="P12" i="4" s="1"/>
  <c r="N11" i="4"/>
  <c r="P11" i="4" s="1"/>
  <c r="N10" i="4"/>
  <c r="P10" i="4" s="1"/>
  <c r="N9" i="4"/>
  <c r="O9" i="4" s="1"/>
  <c r="F40" i="4"/>
  <c r="G40" i="4"/>
  <c r="H40" i="4"/>
  <c r="P9" i="4" l="1"/>
  <c r="R9" i="4" s="1"/>
  <c r="Q9" i="4"/>
  <c r="S43" i="2"/>
  <c r="O47" i="2"/>
  <c r="I48" i="2"/>
  <c r="I52" i="2"/>
  <c r="O53" i="2"/>
  <c r="O49" i="2"/>
  <c r="I49" i="2"/>
  <c r="V53" i="2"/>
  <c r="G43" i="2"/>
  <c r="G44" i="2" s="1"/>
  <c r="I50" i="2"/>
  <c r="E43" i="4"/>
  <c r="O54" i="2"/>
  <c r="O48" i="2"/>
  <c r="U43" i="2"/>
  <c r="P43" i="2"/>
  <c r="C43" i="2"/>
  <c r="C44" i="2" s="1"/>
  <c r="V51" i="2"/>
  <c r="C8" i="8"/>
  <c r="J16" i="2"/>
  <c r="O50" i="2"/>
  <c r="L43" i="2"/>
  <c r="C10" i="8" s="1"/>
  <c r="J41" i="2"/>
  <c r="T43" i="2"/>
  <c r="R43" i="2"/>
  <c r="H43" i="2"/>
  <c r="H44" i="2" s="1"/>
  <c r="D43" i="2"/>
  <c r="D44" i="2" s="1"/>
  <c r="J28" i="2"/>
  <c r="V52" i="2"/>
  <c r="V49" i="2"/>
  <c r="C6" i="8"/>
  <c r="I43" i="2"/>
  <c r="C49" i="2" s="1"/>
  <c r="O10" i="4"/>
  <c r="Q10" i="4"/>
  <c r="O11" i="4"/>
  <c r="Q11" i="4"/>
  <c r="O12" i="4"/>
  <c r="Q12" i="4"/>
  <c r="O13" i="4"/>
  <c r="Q13" i="4"/>
  <c r="O14" i="4"/>
  <c r="Q14" i="4"/>
  <c r="O15" i="4"/>
  <c r="Q15" i="4"/>
  <c r="O16" i="4"/>
  <c r="Q16" i="4"/>
  <c r="O17" i="4"/>
  <c r="Q17" i="4"/>
  <c r="O18" i="4"/>
  <c r="Q18" i="4"/>
  <c r="O19" i="4"/>
  <c r="Q19" i="4"/>
  <c r="O20" i="4"/>
  <c r="Q20" i="4"/>
  <c r="O21" i="4"/>
  <c r="Q21" i="4"/>
  <c r="O22" i="4"/>
  <c r="Q22" i="4"/>
  <c r="O23" i="4"/>
  <c r="Q23" i="4"/>
  <c r="O24" i="4"/>
  <c r="Q24" i="4"/>
  <c r="O25" i="4"/>
  <c r="Q25" i="4"/>
  <c r="O26" i="4"/>
  <c r="Q26" i="4"/>
  <c r="O27" i="4"/>
  <c r="Q27" i="4"/>
  <c r="O28" i="4"/>
  <c r="Q28" i="4"/>
  <c r="O29" i="4"/>
  <c r="Q29" i="4"/>
  <c r="O30" i="4"/>
  <c r="Q30" i="4"/>
  <c r="O31" i="4"/>
  <c r="Q31" i="4"/>
  <c r="O32" i="4"/>
  <c r="Q32" i="4"/>
  <c r="O33" i="4"/>
  <c r="Q33" i="4"/>
  <c r="O34" i="4"/>
  <c r="Q34" i="4"/>
  <c r="O35" i="4"/>
  <c r="Q35" i="4"/>
  <c r="O39" i="4"/>
  <c r="Q39" i="4"/>
  <c r="N43" i="2"/>
  <c r="N44" i="2" s="1"/>
  <c r="M43" i="2"/>
  <c r="M44" i="2" s="1"/>
  <c r="D9" i="4" l="1"/>
  <c r="C9" i="4"/>
  <c r="C9" i="8"/>
  <c r="E9" i="8" s="1"/>
  <c r="C50" i="2"/>
  <c r="D48" i="2"/>
  <c r="C52" i="2"/>
  <c r="J43" i="2"/>
  <c r="R39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C11" i="4" l="1"/>
  <c r="D11" i="4"/>
  <c r="C13" i="4"/>
  <c r="C15" i="4"/>
  <c r="C17" i="4"/>
  <c r="C19" i="4"/>
  <c r="C21" i="4"/>
  <c r="C23" i="4"/>
  <c r="C25" i="4"/>
  <c r="C33" i="4"/>
  <c r="C10" i="4"/>
  <c r="C12" i="4"/>
  <c r="D12" i="4"/>
  <c r="C14" i="4"/>
  <c r="C16" i="4"/>
  <c r="C18" i="4"/>
  <c r="C20" i="4"/>
  <c r="C22" i="4"/>
  <c r="C39" i="4"/>
  <c r="D40" i="4" l="1"/>
  <c r="E40" i="4"/>
  <c r="C40" i="4"/>
  <c r="E42" i="4" s="1"/>
</calcChain>
</file>

<file path=xl/sharedStrings.xml><?xml version="1.0" encoding="utf-8"?>
<sst xmlns="http://schemas.openxmlformats.org/spreadsheetml/2006/main" count="630" uniqueCount="240">
  <si>
    <t>eee</t>
  </si>
  <si>
    <t>NN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</si>
  <si>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</si>
  <si>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</si>
  <si>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</si>
  <si>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</si>
  <si>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</si>
  <si>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</si>
  <si>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</si>
  <si>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</si>
  <si>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</si>
  <si>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</si>
  <si>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</si>
  <si>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</si>
  <si>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</si>
  <si>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</si>
  <si>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</si>
  <si>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</si>
  <si>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</si>
  <si>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</si>
  <si>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</si>
  <si>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</si>
  <si>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</si>
  <si>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</si>
  <si>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</si>
  <si>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</si>
  <si>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</si>
  <si>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</si>
  <si>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</si>
  <si>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</si>
  <si>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Monat:</t>
  </si>
  <si>
    <t>Dat.</t>
  </si>
  <si>
    <t>TTT</t>
  </si>
  <si>
    <t>TxTx</t>
  </si>
  <si>
    <t>TnTn</t>
  </si>
  <si>
    <t>Tg</t>
  </si>
  <si>
    <t>UU</t>
  </si>
  <si>
    <t>RRRR</t>
  </si>
  <si>
    <t>Art</t>
  </si>
  <si>
    <t>sss</t>
  </si>
  <si>
    <t>PPPP</t>
  </si>
  <si>
    <t>fff</t>
  </si>
  <si>
    <t>Tage mit</t>
  </si>
  <si>
    <t>fk</t>
  </si>
  <si>
    <t>SS</t>
  </si>
  <si>
    <t>Art ( D )</t>
  </si>
  <si>
    <t>NE</t>
  </si>
  <si>
    <t>Ge</t>
  </si>
  <si>
    <t>Bf6</t>
  </si>
  <si>
    <t>Bf8</t>
  </si>
  <si>
    <t>max &gt;=30,0°C</t>
  </si>
  <si>
    <t>max &gt;=25,0°C</t>
  </si>
  <si>
    <t>max  &lt;0,0°C</t>
  </si>
  <si>
    <t>RR &gt;=0,1 mm</t>
  </si>
  <si>
    <t>RR &gt;=1,0 mm</t>
  </si>
  <si>
    <t>RR &gt;=3,0 mm</t>
  </si>
  <si>
    <t>RR &gt;=10,0 mm</t>
  </si>
  <si>
    <t>min  &lt;0,0°C</t>
  </si>
  <si>
    <t>min &lt;0-10,0°C</t>
  </si>
  <si>
    <t>rel.Lf. 14h &gt;=70%</t>
  </si>
  <si>
    <t>rel.Lf. 14h &lt;=40%</t>
  </si>
  <si>
    <t>Su</t>
  </si>
  <si>
    <t>XXXX</t>
  </si>
  <si>
    <t>XXX</t>
  </si>
  <si>
    <t>X</t>
  </si>
  <si>
    <t>ohne Sonne</t>
  </si>
  <si>
    <t>Son. 0,1-0,9</t>
  </si>
  <si>
    <t>Son.  &gt;=10,0</t>
  </si>
  <si>
    <t>Sch. &gt;=1 cm</t>
  </si>
  <si>
    <t>Sch. &gt;=3 cm</t>
  </si>
  <si>
    <t>Sch. &gt;=10 cm</t>
  </si>
  <si>
    <t>Mi</t>
  </si>
  <si>
    <t>XXXXX</t>
  </si>
  <si>
    <t>XX</t>
  </si>
  <si>
    <t>MSu</t>
  </si>
  <si>
    <t>MMi</t>
  </si>
  <si>
    <t>Norm</t>
  </si>
  <si>
    <t>% v N.-</t>
  </si>
  <si>
    <t>Abw.</t>
  </si>
  <si>
    <t>Zahl der Tage</t>
  </si>
  <si>
    <t>Niederschlag mm</t>
  </si>
  <si>
    <t>Sonnensch.-dauer Std</t>
  </si>
  <si>
    <t>wert</t>
  </si>
  <si>
    <t>K</t>
  </si>
  <si>
    <t>Max.d.Lufttemp.°C</t>
  </si>
  <si>
    <t>&gt;/=  0,1</t>
  </si>
  <si>
    <t>&gt;/=  1,0</t>
  </si>
  <si>
    <t>0,1 bis 0,9</t>
  </si>
  <si>
    <t>RRR</t>
  </si>
  <si>
    <t>&gt;/=  3,0</t>
  </si>
  <si>
    <t>&gt;/= 10,0</t>
  </si>
  <si>
    <t>&gt;/=10,0</t>
  </si>
  <si>
    <t>Schneedecke cm</t>
  </si>
  <si>
    <t>astr.</t>
  </si>
  <si>
    <t>Min.d.Lufttemp.°C</t>
  </si>
  <si>
    <t>&gt;/=   1</t>
  </si>
  <si>
    <t>mgl.</t>
  </si>
  <si>
    <t>Rel. Luftfeuchte 14 Uhr</t>
  </si>
  <si>
    <t>&gt;/=   3</t>
  </si>
  <si>
    <t>&gt;/=70%</t>
  </si>
  <si>
    <t>&gt;/= 10</t>
  </si>
  <si>
    <t>&lt;/=40%</t>
  </si>
  <si>
    <t xml:space="preserve">Sichtweitenstatistik </t>
  </si>
  <si>
    <t>Nebeldauer</t>
  </si>
  <si>
    <t>Nebel</t>
  </si>
  <si>
    <t>Sicht</t>
  </si>
  <si>
    <t>in St. u. Min.</t>
  </si>
  <si>
    <t xml:space="preserve"> -</t>
  </si>
  <si>
    <t>Su.</t>
  </si>
  <si>
    <t>XXXXXXXXX</t>
  </si>
  <si>
    <t>Anzahl der Nebeltage                  :</t>
  </si>
  <si>
    <t>Anzahl der Tage Sicht &gt;= 50 km :</t>
  </si>
  <si>
    <t>Mittel</t>
  </si>
  <si>
    <t>*</t>
  </si>
  <si>
    <t>Stunde</t>
  </si>
  <si>
    <t>Wind</t>
  </si>
  <si>
    <t>Luftdruck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</si>
  <si>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</si>
  <si>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</si>
  <si>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</si>
  <si>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</si>
  <si>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</si>
  <si>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</si>
  <si>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</si>
  <si>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</si>
  <si>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</si>
  <si>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</si>
  <si>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</si>
  <si>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</si>
  <si>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</si>
  <si>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</si>
  <si>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</si>
  <si>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</si>
  <si>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</si>
  <si>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</si>
  <si>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</si>
  <si>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</si>
  <si>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</si>
  <si>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</si>
  <si>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</si>
  <si>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</si>
  <si>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Taupunkttemperatur</t>
  </si>
  <si>
    <t>Max TT</t>
  </si>
  <si>
    <t>Min TT</t>
  </si>
  <si>
    <t>Max TxTx</t>
  </si>
  <si>
    <t>Min TnTn</t>
  </si>
  <si>
    <t>Min TgTg</t>
  </si>
  <si>
    <t>Min U14</t>
  </si>
  <si>
    <t>Max RR</t>
  </si>
  <si>
    <t>Max SS</t>
  </si>
  <si>
    <t>Jahr:</t>
  </si>
  <si>
    <t>Td</t>
  </si>
  <si>
    <t>RR</t>
  </si>
  <si>
    <t>aktuell</t>
  </si>
  <si>
    <t>höchste Temperatur (°C):</t>
  </si>
  <si>
    <t>mittlere Temperatur (°C):</t>
  </si>
  <si>
    <t>tiefste Temperatur (°C):</t>
  </si>
  <si>
    <t>Niederschlagshöhe (mm):</t>
  </si>
  <si>
    <t>Abw. vom lj. Mittel</t>
  </si>
  <si>
    <t>Sonne</t>
  </si>
  <si>
    <t>%</t>
  </si>
  <si>
    <t>am</t>
  </si>
  <si>
    <t>Luftdr.</t>
  </si>
  <si>
    <t>Schnee</t>
  </si>
  <si>
    <t>-</t>
  </si>
  <si>
    <t>&gt;/=  20,0</t>
  </si>
  <si>
    <t>Umin.</t>
  </si>
  <si>
    <t>Bft</t>
  </si>
  <si>
    <t>Sommertag</t>
  </si>
  <si>
    <t>Tropentag/Hitzetag</t>
  </si>
  <si>
    <t>Eistag</t>
  </si>
  <si>
    <t>Frosttag</t>
  </si>
  <si>
    <t>starker Eistag</t>
  </si>
  <si>
    <t>Wetterwarte: Köttewitz</t>
  </si>
  <si>
    <t>Luftfeuchtigkeit</t>
  </si>
  <si>
    <t>Bewölkung</t>
  </si>
  <si>
    <t>Dunst</t>
  </si>
  <si>
    <t>mittel</t>
  </si>
  <si>
    <t>normal</t>
  </si>
  <si>
    <t>gut</t>
  </si>
  <si>
    <t>sehr gut</t>
  </si>
  <si>
    <t>Klimadiagramm</t>
  </si>
  <si>
    <t>Tmax</t>
  </si>
  <si>
    <t>Tmin</t>
  </si>
  <si>
    <t>MWT</t>
  </si>
  <si>
    <t>GWL</t>
  </si>
  <si>
    <t>Name</t>
  </si>
  <si>
    <t>Sonstiges</t>
  </si>
  <si>
    <t>Durchschnitt</t>
  </si>
  <si>
    <t>Wetterstation Köttewitz</t>
  </si>
  <si>
    <t>(213 m ü. NHN)</t>
  </si>
  <si>
    <t>Wetterstation: Köttewitz</t>
  </si>
  <si>
    <t>März</t>
  </si>
  <si>
    <t>März 2013</t>
  </si>
  <si>
    <t>HM</t>
  </si>
  <si>
    <t>D</t>
  </si>
  <si>
    <t>SEa</t>
  </si>
  <si>
    <t>Um 13:30 Uhr Nebensonne.</t>
  </si>
  <si>
    <t>V</t>
  </si>
  <si>
    <t>R</t>
  </si>
  <si>
    <t>Von 21:00 Uhr - 22:59 Uhr mäßiger Dunst. Von 20:00 Uhr - 20:59 Uhr; 23:00 Uhr - 23:59 Uhr leichter Dunst.</t>
  </si>
  <si>
    <t>U</t>
  </si>
  <si>
    <t xml:space="preserve">langj.  Mittel </t>
  </si>
  <si>
    <t>Vonn 00:00 Uhr - 08:30 Uhr; 21:00 Uhr - 23:59 Uhr  leichter Dunst.</t>
  </si>
  <si>
    <t>HFz</t>
  </si>
  <si>
    <t>Von 17:01 Uhr - 23:59 Uhr mäßiger Dunst. Von 00:00 Uhr - 13:59 Uhr; 15:30 Uhr - 17:00 Uhr leichter Dunst.</t>
  </si>
  <si>
    <t>Von 21:30 Uhr - 23:59 Uhr starker Dunst. Von 17:30 Uhr - 21:29 Uhr mäßiger Dunst.Von 15:00 Uhr - 17:30 Uhr leichter Dunst.</t>
  </si>
  <si>
    <t>Von 00:00 Uhr - 00:59 Uhr mäßiger Dunst. Von 01:00 Uhr - 01:29 Uhr leichter Dunst.</t>
  </si>
  <si>
    <t>HNz</t>
  </si>
  <si>
    <t>S</t>
  </si>
  <si>
    <t>SR</t>
  </si>
  <si>
    <t>Von 17:00 Uhr - 23:59 Uhr starker Dunst. Von 17:00 Uhr - 23:59 Uhr Sichteinschränkung durch Niederschlag. Von 02:20 Uhr - 08:59 Uhr leichter Dunst.</t>
  </si>
  <si>
    <t>H Hildi</t>
  </si>
  <si>
    <t>Nez</t>
  </si>
  <si>
    <t>Von 00:00 Uhr - 07:09 Uhr starker Dunst. Von 07:10 Uhr - 07:29 Uhr mäßiger Dunst. Von 07:30 Uhr - 07:49 Uhr; 09:20 Uhr - 10:59 Uhr leichter Dunst. Von 09:20 Uhr - 09:49 Uhr Sichteinschränkung durch Niederschlag.</t>
  </si>
  <si>
    <t>Von 00:00 Uhr - 08:59 Uhr leichter Dunst.</t>
  </si>
  <si>
    <t>H Ilse</t>
  </si>
  <si>
    <t>TB</t>
  </si>
  <si>
    <t>T Birk</t>
  </si>
  <si>
    <t>Von 21:40 Uhr - 23:59 Uhr leichter Nebel. Von 20:10 Uhr - 21:39 Uhr starker Dunst. Von 19:30 Uhr - 20:09 Uhr mäßiger Dunst. Von 18:30 Uhr - 19:29 Uhr leichter Dunst. Von 18:30 Uhr - 23:59 Uhr Sichteinschränkung durch Niederschlag.</t>
  </si>
  <si>
    <t>Von 00:00 Uhr - 02:59 Uhr leichter Nebel. Von 03:00 Uhr - 09:20 Uhr; 16:20 Uhr - 18:59 Uhr starker Dunst. Von 22:00 Uhr - 23:59 Uhr mittlere Dunst. Von 00:00 Uhr - 09:20 Uhr; 16:20 Uhr - 18:59 Uhr  Sichteinschränkung durch Niederschlag.</t>
  </si>
  <si>
    <t>T Andreas</t>
  </si>
  <si>
    <t>Von 06:30 Uhr - 08:19 Uhr mäßiger Dunst. Von 00:00 Uhr - 06:29 Uhr leichter Dunst. Von 06:30 Uhr - 08:19 Uhr Sichteinschränkung durch Niederschlag.</t>
  </si>
  <si>
    <t>Von 07:40 Uhr - 08:19 Uhr mäßiger Dunst. Von 07:40 Uhr - 08:19 Uhr Sichteinschränkung durch Niederschlag.</t>
  </si>
  <si>
    <t>t Birk</t>
  </si>
  <si>
    <t>HNFa</t>
  </si>
  <si>
    <t>H Jill</t>
  </si>
  <si>
    <t>Nachts Mondhof.</t>
  </si>
  <si>
    <t>HNa</t>
  </si>
  <si>
    <t>29.</t>
  </si>
  <si>
    <t>30.</t>
  </si>
  <si>
    <t>31.</t>
  </si>
  <si>
    <t>HNFz</t>
  </si>
  <si>
    <t>Von 00:00 Uhr - 12:19 Uhr; 13:30 Uhr - 13:59 Uhr; 14:50 Uhr - 23:59 Uhr leichter Dunst.</t>
  </si>
  <si>
    <t>Von 03:30 Uhr - 11:49 Uhr mäßiger Dunst. Von 00:00 Uhr - 03:29 Uhr; 11:50 - 13:39 Uhr leichter Dunst.</t>
  </si>
  <si>
    <t>Sonnenscheindauer (Std.)*:</t>
  </si>
  <si>
    <t>Diese Werte entsprechend annähernd 100 % (Normalwert Köttewitz). Nach 10 Jahren erfolgt die Umstellung des Prozentsatzes nach der örtlichen Aufzeichnung.</t>
  </si>
  <si>
    <t>*Die Wetterstation kann, durch geographische Hindernisse, nicht die maximal mögliche Sonnenscheindauer aufzeichnen. Es gilt ein Übergangsprozentsatz von: Nov - Feb 50 %; Mär/Apr &amp; Sep/Okt 65 %; Mai - Aug 80 %.</t>
  </si>
  <si>
    <t>H Karin</t>
  </si>
  <si>
    <t>Von 00:00 Uhr - 11:20 Uhr; 14:30 Uhr - 23:59 Uhr leichter Dunst. Von 14:20 Uhr - 23:59 Uhr Sichteinschränkung durch Schneefall.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</si>
</sst>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/m/yy;@"/>
  </numFmts>
  <fonts count="30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6"/>
      <name val="Bookman Old Style"/>
      <family val="1"/>
    </font>
    <font>
      <sz val="18"/>
      <name val="Agency FB"/>
      <family val="2"/>
    </font>
    <font>
      <sz val="12"/>
      <name val="Agency FB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b/>
      <u/>
      <sz val="11"/>
      <name val="Calibri"/>
      <family val="2"/>
      <scheme val="minor"/>
    </font>
    <font>
      <sz val="18"/>
      <name val="Cambria"/>
      <family val="1"/>
      <scheme val="major"/>
    </font>
    <font>
      <b/>
      <sz val="18"/>
      <name val="Cambria"/>
      <family val="1"/>
      <scheme val="major"/>
    </font>
    <font>
      <sz val="24"/>
      <name val="Cambria"/>
      <family val="1"/>
      <scheme val="major"/>
    </font>
    <font>
      <b/>
      <sz val="12"/>
      <color indexed="1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2"/>
      <color indexed="12"/>
      <name val="Calibri"/>
      <family val="2"/>
      <scheme val="minor"/>
    </font>
    <font>
      <sz val="22"/>
      <name val="Cambria"/>
      <family val="1"/>
      <scheme val="major"/>
    </font>
    <font>
      <sz val="20"/>
      <name val="Agency FB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80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164" fontId="3" fillId="0" borderId="0" xfId="0" applyNumberFormat="1" applyFont="1"/>
    <xf numFmtId="2" fontId="0" fillId="0" borderId="0" xfId="0" applyNumberFormat="1"/>
    <xf numFmtId="0" fontId="1" fillId="0" borderId="0" xfId="0" applyFont="1" applyAlignment="1">
      <alignment horizontal="right"/>
    </xf>
    <xf numFmtId="0" fontId="2" fillId="0" borderId="0" xfId="0" applyFont="1"/>
    <xf numFmtId="0" fontId="6" fillId="5" borderId="0" xfId="0" applyFont="1" applyFill="1"/>
    <xf numFmtId="0" fontId="7" fillId="0" borderId="0" xfId="0" applyFont="1"/>
    <xf numFmtId="0" fontId="7" fillId="5" borderId="0" xfId="0" applyFont="1" applyFill="1"/>
    <xf numFmtId="0" fontId="7" fillId="5" borderId="0" xfId="0" applyFont="1" applyFill="1" applyAlignment="1">
      <alignment horizontal="center"/>
    </xf>
    <xf numFmtId="0" fontId="8" fillId="5" borderId="0" xfId="0" applyFont="1" applyFill="1"/>
    <xf numFmtId="0" fontId="8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Fill="1"/>
    <xf numFmtId="0" fontId="10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0" xfId="0" applyFont="1"/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13" fillId="0" borderId="1" xfId="0" applyFont="1" applyFill="1" applyBorder="1" applyAlignment="1"/>
    <xf numFmtId="0" fontId="13" fillId="0" borderId="1" xfId="0" applyFont="1" applyFill="1" applyBorder="1" applyAlignment="1">
      <alignment horizontal="centerContinuous"/>
    </xf>
    <xf numFmtId="0" fontId="13" fillId="0" borderId="21" xfId="0" applyFont="1" applyFill="1" applyBorder="1" applyAlignment="1">
      <alignment horizontal="centerContinuous"/>
    </xf>
    <xf numFmtId="0" fontId="13" fillId="0" borderId="21" xfId="0" applyFont="1" applyFill="1" applyBorder="1" applyAlignment="1"/>
    <xf numFmtId="0" fontId="10" fillId="0" borderId="21" xfId="0" applyFont="1" applyFill="1" applyBorder="1"/>
    <xf numFmtId="0" fontId="10" fillId="0" borderId="21" xfId="0" applyFont="1" applyFill="1" applyBorder="1" applyAlignment="1">
      <alignment horizontal="centerContinuous"/>
    </xf>
    <xf numFmtId="0" fontId="10" fillId="0" borderId="10" xfId="0" applyFont="1" applyFill="1" applyBorder="1" applyAlignment="1">
      <alignment horizontal="centerContinuous"/>
    </xf>
    <xf numFmtId="0" fontId="13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Continuous"/>
    </xf>
    <xf numFmtId="0" fontId="10" fillId="0" borderId="3" xfId="0" applyFont="1" applyFill="1" applyBorder="1" applyAlignment="1"/>
    <xf numFmtId="0" fontId="13" fillId="0" borderId="3" xfId="0" applyFont="1" applyFill="1" applyBorder="1" applyAlignment="1">
      <alignment horizontal="center"/>
    </xf>
    <xf numFmtId="0" fontId="13" fillId="0" borderId="3" xfId="0" applyFont="1" applyFill="1" applyBorder="1" applyAlignment="1"/>
    <xf numFmtId="0" fontId="14" fillId="0" borderId="4" xfId="0" applyFont="1" applyFill="1" applyBorder="1" applyAlignment="1">
      <alignment horizontal="center" textRotation="90"/>
    </xf>
    <xf numFmtId="0" fontId="13" fillId="0" borderId="4" xfId="0" applyFont="1" applyFill="1" applyBorder="1" applyAlignment="1">
      <alignment horizontal="centerContinuous"/>
    </xf>
    <xf numFmtId="0" fontId="10" fillId="0" borderId="0" xfId="0" applyFont="1" applyFill="1" applyBorder="1" applyAlignment="1" applyProtection="1">
      <alignment horizontal="justify" vertical="justify"/>
    </xf>
    <xf numFmtId="1" fontId="10" fillId="0" borderId="2" xfId="0" applyNumberFormat="1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 horizontal="center"/>
      <protection hidden="1"/>
    </xf>
    <xf numFmtId="164" fontId="13" fillId="0" borderId="4" xfId="0" applyNumberFormat="1" applyFont="1" applyFill="1" applyBorder="1" applyAlignment="1" applyProtection="1">
      <alignment horizontal="center"/>
      <protection hidden="1"/>
    </xf>
    <xf numFmtId="0" fontId="13" fillId="0" borderId="4" xfId="0" applyFont="1" applyFill="1" applyBorder="1" applyAlignment="1" applyProtection="1">
      <alignment horizontal="center"/>
      <protection hidden="1"/>
    </xf>
    <xf numFmtId="1" fontId="10" fillId="0" borderId="4" xfId="0" applyNumberFormat="1" applyFont="1" applyFill="1" applyBorder="1" applyAlignment="1" applyProtection="1">
      <alignment horizontal="center"/>
      <protection hidden="1"/>
    </xf>
    <xf numFmtId="164" fontId="10" fillId="0" borderId="4" xfId="0" applyNumberFormat="1" applyFont="1" applyFill="1" applyBorder="1" applyAlignment="1" applyProtection="1">
      <alignment horizontal="center"/>
      <protection hidden="1"/>
    </xf>
    <xf numFmtId="0" fontId="10" fillId="0" borderId="4" xfId="0" applyFont="1" applyFill="1" applyBorder="1" applyAlignment="1" applyProtection="1">
      <alignment horizontal="center"/>
      <protection hidden="1"/>
    </xf>
    <xf numFmtId="0" fontId="10" fillId="0" borderId="16" xfId="0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1" xfId="0" applyFont="1" applyFill="1" applyBorder="1" applyAlignment="1" applyProtection="1">
      <alignment horizontal="center"/>
      <protection hidden="1"/>
    </xf>
    <xf numFmtId="0" fontId="13" fillId="0" borderId="4" xfId="0" applyFont="1" applyFill="1" applyBorder="1" applyAlignment="1">
      <alignment horizontal="center"/>
    </xf>
    <xf numFmtId="164" fontId="10" fillId="0" borderId="4" xfId="0" applyNumberFormat="1" applyFont="1" applyFill="1" applyBorder="1" applyAlignment="1" applyProtection="1">
      <alignment horizontal="center"/>
      <protection locked="0"/>
    </xf>
    <xf numFmtId="164" fontId="10" fillId="0" borderId="10" xfId="0" applyNumberFormat="1" applyFont="1" applyFill="1" applyBorder="1" applyAlignment="1" applyProtection="1">
      <alignment horizontal="center"/>
      <protection hidden="1"/>
    </xf>
    <xf numFmtId="0" fontId="13" fillId="0" borderId="1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1" fontId="10" fillId="0" borderId="2" xfId="0" applyNumberFormat="1" applyFont="1" applyFill="1" applyBorder="1" applyAlignment="1" applyProtection="1">
      <alignment horizontal="center"/>
      <protection hidden="1"/>
    </xf>
    <xf numFmtId="0" fontId="13" fillId="0" borderId="16" xfId="0" applyFont="1" applyFill="1" applyBorder="1" applyAlignment="1">
      <alignment horizontal="center"/>
    </xf>
    <xf numFmtId="0" fontId="10" fillId="0" borderId="14" xfId="0" applyFont="1" applyFill="1" applyBorder="1" applyAlignment="1" applyProtection="1">
      <alignment horizontal="center"/>
      <protection hidden="1"/>
    </xf>
    <xf numFmtId="0" fontId="9" fillId="0" borderId="0" xfId="0" applyFont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7" fillId="0" borderId="0" xfId="0" applyFont="1" applyFill="1"/>
    <xf numFmtId="0" fontId="11" fillId="0" borderId="0" xfId="0" applyFont="1" applyAlignment="1">
      <alignment vertical="center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10" xfId="0" applyFont="1" applyBorder="1" applyAlignment="1" applyProtection="1">
      <alignment horizontal="center" vertical="center"/>
      <protection hidden="1"/>
    </xf>
    <xf numFmtId="0" fontId="16" fillId="0" borderId="0" xfId="0" applyFont="1" applyAlignment="1">
      <alignment vertical="center"/>
    </xf>
    <xf numFmtId="0" fontId="18" fillId="0" borderId="0" xfId="0" applyFont="1"/>
    <xf numFmtId="0" fontId="16" fillId="0" borderId="17" xfId="0" quotePrefix="1" applyFont="1" applyBorder="1" applyAlignment="1" applyProtection="1">
      <alignment horizontal="center" vertical="center"/>
      <protection hidden="1"/>
    </xf>
    <xf numFmtId="0" fontId="16" fillId="0" borderId="17" xfId="0" applyFont="1" applyBorder="1" applyAlignment="1" applyProtection="1">
      <alignment horizontal="center" vertical="center"/>
      <protection locked="0"/>
    </xf>
    <xf numFmtId="164" fontId="16" fillId="0" borderId="17" xfId="0" applyNumberFormat="1" applyFont="1" applyBorder="1" applyAlignment="1" applyProtection="1">
      <alignment horizontal="center" vertical="center"/>
      <protection locked="0"/>
    </xf>
    <xf numFmtId="164" fontId="16" fillId="0" borderId="18" xfId="0" applyNumberFormat="1" applyFont="1" applyBorder="1" applyAlignment="1" applyProtection="1">
      <alignment horizontal="center" vertical="center"/>
      <protection locked="0"/>
    </xf>
    <xf numFmtId="0" fontId="16" fillId="0" borderId="2" xfId="0" quotePrefix="1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locked="0"/>
    </xf>
    <xf numFmtId="164" fontId="16" fillId="0" borderId="2" xfId="0" applyNumberFormat="1" applyFont="1" applyBorder="1" applyAlignment="1" applyProtection="1">
      <alignment horizontal="center" vertical="center"/>
      <protection locked="0"/>
    </xf>
    <xf numFmtId="164" fontId="16" fillId="0" borderId="19" xfId="0" applyNumberFormat="1" applyFont="1" applyBorder="1" applyAlignment="1" applyProtection="1">
      <alignment horizontal="center" vertical="center"/>
      <protection locked="0"/>
    </xf>
    <xf numFmtId="0" fontId="16" fillId="0" borderId="3" xfId="0" quotePrefix="1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locked="0"/>
    </xf>
    <xf numFmtId="164" fontId="16" fillId="0" borderId="16" xfId="0" applyNumberFormat="1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hidden="1"/>
    </xf>
    <xf numFmtId="164" fontId="15" fillId="0" borderId="4" xfId="0" applyNumberFormat="1" applyFont="1" applyBorder="1" applyAlignment="1" applyProtection="1">
      <alignment horizontal="center" vertical="center"/>
      <protection hidden="1"/>
    </xf>
    <xf numFmtId="14" fontId="15" fillId="0" borderId="0" xfId="0" applyNumberFormat="1" applyFont="1" applyAlignment="1" applyProtection="1">
      <alignment vertical="center"/>
      <protection locked="0"/>
    </xf>
    <xf numFmtId="14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4" fontId="15" fillId="0" borderId="0" xfId="0" applyNumberFormat="1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16" fillId="0" borderId="0" xfId="0" applyFont="1"/>
    <xf numFmtId="0" fontId="19" fillId="0" borderId="0" xfId="0" applyFont="1"/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hidden="1"/>
    </xf>
    <xf numFmtId="0" fontId="20" fillId="5" borderId="0" xfId="0" applyFont="1" applyFill="1"/>
    <xf numFmtId="0" fontId="22" fillId="5" borderId="0" xfId="0" applyFont="1" applyFill="1" applyAlignment="1">
      <alignment horizontal="left"/>
    </xf>
    <xf numFmtId="0" fontId="16" fillId="0" borderId="0" xfId="0" applyFont="1" applyAlignment="1">
      <alignment horizontal="center"/>
    </xf>
    <xf numFmtId="1" fontId="10" fillId="0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164" fontId="16" fillId="0" borderId="0" xfId="0" applyNumberFormat="1" applyFont="1" applyAlignment="1">
      <alignment horizontal="center"/>
    </xf>
    <xf numFmtId="164" fontId="0" fillId="0" borderId="0" xfId="0" applyNumberFormat="1"/>
    <xf numFmtId="1" fontId="16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17" fillId="5" borderId="24" xfId="0" applyFont="1" applyFill="1" applyBorder="1"/>
    <xf numFmtId="0" fontId="17" fillId="5" borderId="25" xfId="0" applyFont="1" applyFill="1" applyBorder="1" applyAlignment="1">
      <alignment horizontal="center"/>
    </xf>
    <xf numFmtId="0" fontId="17" fillId="5" borderId="25" xfId="0" applyFont="1" applyFill="1" applyBorder="1" applyAlignment="1">
      <alignment horizontal="center" wrapText="1"/>
    </xf>
    <xf numFmtId="0" fontId="17" fillId="5" borderId="26" xfId="0" applyFont="1" applyFill="1" applyBorder="1" applyAlignment="1">
      <alignment horizontal="center" vertical="center" wrapText="1"/>
    </xf>
    <xf numFmtId="0" fontId="17" fillId="5" borderId="27" xfId="0" applyFont="1" applyFill="1" applyBorder="1"/>
    <xf numFmtId="0" fontId="23" fillId="5" borderId="28" xfId="0" applyFont="1" applyFill="1" applyBorder="1"/>
    <xf numFmtId="164" fontId="23" fillId="5" borderId="29" xfId="0" applyNumberFormat="1" applyFont="1" applyFill="1" applyBorder="1" applyAlignment="1">
      <alignment horizontal="center"/>
    </xf>
    <xf numFmtId="0" fontId="24" fillId="5" borderId="30" xfId="0" applyFont="1" applyFill="1" applyBorder="1"/>
    <xf numFmtId="164" fontId="24" fillId="5" borderId="31" xfId="0" applyNumberFormat="1" applyFont="1" applyFill="1" applyBorder="1" applyAlignment="1">
      <alignment horizontal="center"/>
    </xf>
    <xf numFmtId="164" fontId="25" fillId="5" borderId="31" xfId="0" applyNumberFormat="1" applyFont="1" applyFill="1" applyBorder="1" applyAlignment="1">
      <alignment horizontal="center"/>
    </xf>
    <xf numFmtId="1" fontId="16" fillId="0" borderId="2" xfId="0" applyNumberFormat="1" applyFont="1" applyBorder="1" applyAlignment="1" applyProtection="1">
      <alignment horizontal="center" vertical="center"/>
      <protection hidden="1"/>
    </xf>
    <xf numFmtId="164" fontId="15" fillId="0" borderId="4" xfId="0" applyNumberFormat="1" applyFont="1" applyBorder="1" applyAlignment="1">
      <alignment horizontal="center" vertical="center"/>
    </xf>
    <xf numFmtId="164" fontId="10" fillId="0" borderId="2" xfId="0" applyNumberFormat="1" applyFont="1" applyFill="1" applyBorder="1" applyAlignment="1" applyProtection="1">
      <alignment horizontal="center"/>
      <protection hidden="1"/>
    </xf>
    <xf numFmtId="164" fontId="10" fillId="0" borderId="3" xfId="0" applyNumberFormat="1" applyFont="1" applyFill="1" applyBorder="1" applyAlignment="1" applyProtection="1">
      <alignment horizontal="center"/>
      <protection hidden="1"/>
    </xf>
    <xf numFmtId="0" fontId="10" fillId="0" borderId="10" xfId="0" applyFont="1" applyFill="1" applyBorder="1" applyAlignment="1" applyProtection="1">
      <alignment horizontal="center"/>
      <protection hidden="1"/>
    </xf>
    <xf numFmtId="1" fontId="10" fillId="0" borderId="10" xfId="0" applyNumberFormat="1" applyFont="1" applyFill="1" applyBorder="1" applyAlignment="1" applyProtection="1">
      <alignment horizontal="center"/>
      <protection hidden="1"/>
    </xf>
    <xf numFmtId="0" fontId="10" fillId="0" borderId="16" xfId="0" applyFont="1" applyFill="1" applyBorder="1" applyAlignment="1" applyProtection="1">
      <alignment horizontal="center"/>
      <protection hidden="1"/>
    </xf>
    <xf numFmtId="0" fontId="13" fillId="0" borderId="2" xfId="0" applyFont="1" applyFill="1" applyBorder="1" applyAlignment="1">
      <alignment horizontal="center"/>
    </xf>
    <xf numFmtId="164" fontId="10" fillId="0" borderId="2" xfId="0" applyNumberFormat="1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center"/>
      <protection locked="0" hidden="1"/>
    </xf>
    <xf numFmtId="164" fontId="10" fillId="0" borderId="14" xfId="0" applyNumberFormat="1" applyFont="1" applyFill="1" applyBorder="1" applyAlignment="1" applyProtection="1">
      <alignment horizontal="center"/>
      <protection hidden="1"/>
    </xf>
    <xf numFmtId="164" fontId="10" fillId="0" borderId="20" xfId="0" applyNumberFormat="1" applyFont="1" applyFill="1" applyBorder="1" applyAlignment="1" applyProtection="1">
      <alignment horizontal="center"/>
      <protection hidden="1"/>
    </xf>
    <xf numFmtId="0" fontId="10" fillId="0" borderId="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21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0" fillId="0" borderId="14" xfId="0" applyFont="1" applyFill="1" applyBorder="1" applyAlignment="1">
      <alignment horizontal="center"/>
    </xf>
    <xf numFmtId="0" fontId="10" fillId="0" borderId="14" xfId="0" applyFont="1" applyFill="1" applyBorder="1" applyAlignment="1" applyProtection="1">
      <alignment horizontal="center"/>
      <protection locked="0"/>
    </xf>
    <xf numFmtId="0" fontId="13" fillId="0" borderId="21" xfId="0" applyFont="1" applyFill="1" applyBorder="1" applyAlignment="1">
      <alignment horizontal="center"/>
    </xf>
    <xf numFmtId="1" fontId="10" fillId="0" borderId="3" xfId="0" applyNumberFormat="1" applyFont="1" applyFill="1" applyBorder="1" applyAlignment="1" applyProtection="1">
      <alignment horizontal="center"/>
      <protection locked="0"/>
    </xf>
    <xf numFmtId="1" fontId="10" fillId="0" borderId="22" xfId="0" applyNumberFormat="1" applyFont="1" applyFill="1" applyBorder="1" applyAlignment="1" applyProtection="1">
      <alignment horizontal="center"/>
      <protection locked="0"/>
    </xf>
    <xf numFmtId="1" fontId="10" fillId="0" borderId="13" xfId="0" applyNumberFormat="1" applyFont="1" applyFill="1" applyBorder="1" applyAlignment="1" applyProtection="1">
      <alignment horizontal="center"/>
      <protection locked="0"/>
    </xf>
    <xf numFmtId="0" fontId="10" fillId="0" borderId="2" xfId="0" applyNumberFormat="1" applyFont="1" applyFill="1" applyBorder="1" applyAlignment="1" applyProtection="1">
      <alignment horizontal="center"/>
      <protection locked="0"/>
    </xf>
    <xf numFmtId="0" fontId="10" fillId="0" borderId="3" xfId="0" applyNumberFormat="1" applyFont="1" applyFill="1" applyBorder="1" applyAlignment="1" applyProtection="1">
      <alignment horizontal="center"/>
      <protection locked="0"/>
    </xf>
    <xf numFmtId="0" fontId="10" fillId="0" borderId="19" xfId="0" applyNumberFormat="1" applyFont="1" applyFill="1" applyBorder="1" applyAlignment="1" applyProtection="1">
      <alignment horizontal="center"/>
      <protection locked="0"/>
    </xf>
    <xf numFmtId="0" fontId="10" fillId="0" borderId="16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3" fillId="0" borderId="20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0" fontId="13" fillId="0" borderId="23" xfId="0" applyFont="1" applyFill="1" applyBorder="1" applyAlignment="1">
      <alignment horizontal="left"/>
    </xf>
    <xf numFmtId="1" fontId="10" fillId="0" borderId="3" xfId="0" applyNumberFormat="1" applyFont="1" applyFill="1" applyBorder="1" applyAlignment="1" applyProtection="1">
      <alignment horizontal="center"/>
      <protection hidden="1"/>
    </xf>
    <xf numFmtId="1" fontId="10" fillId="0" borderId="19" xfId="0" applyNumberFormat="1" applyFont="1" applyFill="1" applyBorder="1" applyAlignment="1" applyProtection="1">
      <alignment horizontal="center"/>
      <protection locked="0"/>
    </xf>
    <xf numFmtId="1" fontId="10" fillId="0" borderId="16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/>
    <xf numFmtId="0" fontId="27" fillId="5" borderId="0" xfId="0" applyFont="1" applyFill="1" applyAlignment="1">
      <alignment vertical="center"/>
    </xf>
    <xf numFmtId="0" fontId="26" fillId="5" borderId="0" xfId="0" applyFont="1" applyFill="1" applyAlignment="1">
      <alignment vertical="center"/>
    </xf>
    <xf numFmtId="0" fontId="16" fillId="0" borderId="0" xfId="0" applyFont="1" applyAlignment="1">
      <alignment horizontal="left"/>
    </xf>
    <xf numFmtId="0" fontId="10" fillId="2" borderId="1" xfId="0" applyFont="1" applyFill="1" applyBorder="1"/>
    <xf numFmtId="0" fontId="28" fillId="2" borderId="5" xfId="0" applyFont="1" applyFill="1" applyBorder="1" applyAlignment="1">
      <alignment horizontal="center"/>
    </xf>
    <xf numFmtId="0" fontId="28" fillId="2" borderId="34" xfId="0" applyFont="1" applyFill="1" applyBorder="1" applyAlignment="1">
      <alignment horizontal="center"/>
    </xf>
    <xf numFmtId="0" fontId="28" fillId="2" borderId="33" xfId="0" applyFont="1" applyFill="1" applyBorder="1" applyAlignment="1">
      <alignment horizontal="center"/>
    </xf>
    <xf numFmtId="0" fontId="10" fillId="2" borderId="3" xfId="0" applyFont="1" applyFill="1" applyBorder="1"/>
    <xf numFmtId="0" fontId="28" fillId="2" borderId="6" xfId="0" applyFont="1" applyFill="1" applyBorder="1" applyAlignment="1">
      <alignment horizontal="center"/>
    </xf>
    <xf numFmtId="0" fontId="28" fillId="2" borderId="6" xfId="0" applyFont="1" applyFill="1" applyBorder="1"/>
    <xf numFmtId="0" fontId="28" fillId="2" borderId="35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"/>
    </xf>
    <xf numFmtId="0" fontId="10" fillId="2" borderId="7" xfId="0" applyFont="1" applyFill="1" applyBorder="1"/>
    <xf numFmtId="0" fontId="9" fillId="3" borderId="8" xfId="0" quotePrefix="1" applyFont="1" applyFill="1" applyBorder="1" applyAlignment="1" applyProtection="1">
      <alignment horizontal="center"/>
      <protection locked="0"/>
    </xf>
    <xf numFmtId="0" fontId="9" fillId="3" borderId="8" xfId="0" applyFont="1" applyFill="1" applyBorder="1" applyAlignment="1" applyProtection="1">
      <alignment horizontal="center"/>
    </xf>
    <xf numFmtId="0" fontId="9" fillId="3" borderId="8" xfId="0" applyFont="1" applyFill="1" applyBorder="1" applyAlignment="1" applyProtection="1">
      <alignment horizontal="center"/>
      <protection locked="0"/>
    </xf>
    <xf numFmtId="0" fontId="9" fillId="3" borderId="37" xfId="0" applyFont="1" applyFill="1" applyBorder="1" applyAlignment="1" applyProtection="1">
      <alignment horizontal="center"/>
      <protection locked="0"/>
    </xf>
    <xf numFmtId="0" fontId="9" fillId="3" borderId="36" xfId="0" applyFont="1" applyFill="1" applyBorder="1" applyAlignment="1" applyProtection="1">
      <alignment horizontal="center"/>
      <protection locked="0"/>
    </xf>
    <xf numFmtId="20" fontId="9" fillId="3" borderId="8" xfId="0" applyNumberFormat="1" applyFont="1" applyFill="1" applyBorder="1" applyAlignment="1" applyProtection="1">
      <alignment horizontal="center"/>
      <protection locked="0"/>
    </xf>
    <xf numFmtId="0" fontId="9" fillId="3" borderId="31" xfId="0" applyFont="1" applyFill="1" applyBorder="1" applyAlignment="1" applyProtection="1">
      <alignment horizontal="center"/>
      <protection locked="0"/>
    </xf>
    <xf numFmtId="0" fontId="28" fillId="2" borderId="4" xfId="0" applyFont="1" applyFill="1" applyBorder="1"/>
    <xf numFmtId="0" fontId="29" fillId="4" borderId="9" xfId="0" applyFont="1" applyFill="1" applyBorder="1" applyAlignment="1" applyProtection="1">
      <alignment horizontal="center"/>
      <protection hidden="1"/>
    </xf>
    <xf numFmtId="0" fontId="28" fillId="4" borderId="9" xfId="0" applyFont="1" applyFill="1" applyBorder="1" applyAlignment="1" applyProtection="1">
      <alignment horizontal="center"/>
      <protection hidden="1"/>
    </xf>
    <xf numFmtId="0" fontId="28" fillId="4" borderId="32" xfId="0" applyFont="1" applyFill="1" applyBorder="1" applyAlignment="1" applyProtection="1">
      <alignment horizontal="center"/>
      <protection hidden="1"/>
    </xf>
    <xf numFmtId="0" fontId="28" fillId="4" borderId="10" xfId="0" applyFont="1" applyFill="1" applyBorder="1" applyAlignment="1" applyProtection="1">
      <alignment horizontal="center"/>
      <protection hidden="1"/>
    </xf>
    <xf numFmtId="0" fontId="12" fillId="2" borderId="11" xfId="0" applyFont="1" applyFill="1" applyBorder="1"/>
    <xf numFmtId="0" fontId="9" fillId="2" borderId="12" xfId="0" applyFont="1" applyFill="1" applyBorder="1"/>
    <xf numFmtId="0" fontId="9" fillId="4" borderId="15" xfId="0" applyFont="1" applyFill="1" applyBorder="1" applyProtection="1">
      <protection hidden="1"/>
    </xf>
    <xf numFmtId="0" fontId="12" fillId="2" borderId="13" xfId="0" applyFont="1" applyFill="1" applyBorder="1"/>
    <xf numFmtId="0" fontId="9" fillId="2" borderId="14" xfId="0" applyFont="1" applyFill="1" applyBorder="1"/>
    <xf numFmtId="0" fontId="9" fillId="4" borderId="16" xfId="0" applyFont="1" applyFill="1" applyBorder="1" applyProtection="1">
      <protection hidden="1"/>
    </xf>
    <xf numFmtId="164" fontId="16" fillId="0" borderId="0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Alignment="1">
      <alignment horizontal="left" vertical="top"/>
    </xf>
    <xf numFmtId="1" fontId="16" fillId="0" borderId="0" xfId="0" applyNumberFormat="1" applyFont="1" applyFill="1" applyBorder="1" applyAlignment="1" applyProtection="1">
      <alignment horizontal="center"/>
      <protection hidden="1"/>
    </xf>
    <xf numFmtId="1" fontId="16" fillId="0" borderId="0" xfId="0" applyNumberFormat="1" applyFont="1" applyBorder="1" applyAlignment="1">
      <alignment horizontal="center"/>
    </xf>
    <xf numFmtId="20" fontId="9" fillId="3" borderId="8" xfId="0" quotePrefix="1" applyNumberFormat="1" applyFont="1" applyFill="1" applyBorder="1" applyAlignment="1" applyProtection="1">
      <alignment horizontal="center"/>
      <protection locked="0"/>
    </xf>
    <xf numFmtId="0" fontId="11" fillId="6" borderId="24" xfId="0" applyFont="1" applyFill="1" applyBorder="1"/>
    <xf numFmtId="164" fontId="11" fillId="6" borderId="25" xfId="0" applyNumberFormat="1" applyFont="1" applyFill="1" applyBorder="1" applyAlignment="1">
      <alignment horizontal="center"/>
    </xf>
    <xf numFmtId="164" fontId="17" fillId="6" borderId="25" xfId="0" applyNumberFormat="1" applyFont="1" applyFill="1" applyBorder="1" applyAlignment="1">
      <alignment horizontal="center"/>
    </xf>
    <xf numFmtId="164" fontId="11" fillId="6" borderId="26" xfId="0" applyNumberFormat="1" applyFont="1" applyFill="1" applyBorder="1" applyAlignment="1">
      <alignment horizontal="right"/>
    </xf>
    <xf numFmtId="0" fontId="17" fillId="6" borderId="27" xfId="0" applyFont="1" applyFill="1" applyBorder="1"/>
    <xf numFmtId="49" fontId="16" fillId="0" borderId="0" xfId="0" applyNumberFormat="1" applyFont="1" applyAlignment="1">
      <alignment horizontal="center"/>
    </xf>
    <xf numFmtId="0" fontId="11" fillId="7" borderId="24" xfId="0" applyFont="1" applyFill="1" applyBorder="1"/>
    <xf numFmtId="164" fontId="11" fillId="7" borderId="25" xfId="0" applyNumberFormat="1" applyFont="1" applyFill="1" applyBorder="1" applyAlignment="1">
      <alignment horizontal="center"/>
    </xf>
    <xf numFmtId="164" fontId="17" fillId="7" borderId="25" xfId="0" applyNumberFormat="1" applyFont="1" applyFill="1" applyBorder="1" applyAlignment="1">
      <alignment horizontal="center"/>
    </xf>
    <xf numFmtId="164" fontId="11" fillId="7" borderId="26" xfId="0" applyNumberFormat="1" applyFont="1" applyFill="1" applyBorder="1" applyAlignment="1">
      <alignment horizontal="right"/>
    </xf>
    <xf numFmtId="0" fontId="17" fillId="7" borderId="27" xfId="0" applyFont="1" applyFill="1" applyBorder="1"/>
    <xf numFmtId="0" fontId="11" fillId="0" borderId="0" xfId="0" applyFont="1" applyFill="1" applyAlignment="1"/>
    <xf numFmtId="0" fontId="12" fillId="0" borderId="0" xfId="0" applyFont="1" applyFill="1" applyAlignment="1"/>
    <xf numFmtId="0" fontId="15" fillId="0" borderId="0" xfId="0" applyFont="1" applyAlignment="1"/>
    <xf numFmtId="0" fontId="16" fillId="0" borderId="0" xfId="0" applyFont="1" applyAlignment="1"/>
    <xf numFmtId="49" fontId="21" fillId="5" borderId="0" xfId="0" applyNumberFormat="1" applyFont="1" applyFill="1" applyAlignment="1">
      <alignment horizontal="center"/>
    </xf>
    <xf numFmtId="165" fontId="23" fillId="5" borderId="24" xfId="0" applyNumberFormat="1" applyFont="1" applyFill="1" applyBorder="1" applyAlignment="1">
      <alignment horizontal="center"/>
    </xf>
    <xf numFmtId="165" fontId="23" fillId="5" borderId="27" xfId="0" applyNumberFormat="1" applyFont="1" applyFill="1" applyBorder="1" applyAlignment="1">
      <alignment horizontal="center"/>
    </xf>
    <xf numFmtId="165" fontId="24" fillId="5" borderId="24" xfId="0" applyNumberFormat="1" applyFont="1" applyFill="1" applyBorder="1" applyAlignment="1">
      <alignment horizontal="center"/>
    </xf>
    <xf numFmtId="165" fontId="24" fillId="5" borderId="27" xfId="0" applyNumberFormat="1" applyFont="1" applyFill="1" applyBorder="1" applyAlignment="1">
      <alignment horizontal="center"/>
    </xf>
  </cellXfs>
  <cellStyles count="1">
    <cellStyle name="Standard" xfId="0" builtinId="0"/>
  </cellStyles>
  <dxfs count="44"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8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78444315605573E-2"/>
          <c:y val="7.5301204819277115E-2"/>
          <c:w val="0.87574133178726687"/>
          <c:h val="0.83132530120481929"/>
        </c:manualLayout>
      </c:layout>
      <c:barChart>
        <c:barDir val="col"/>
        <c:grouping val="clustered"/>
        <c:varyColors val="0"/>
        <c:ser>
          <c:idx val="1"/>
          <c:order val="0"/>
          <c:tx>
            <c:v>Niederschlagshöhe in mm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'Daten für Diagr.'!$A$2:$A$32</c:f>
              <c:numCache>
                <c:formatCode>m/d/yyyy</c:formatCode>
                <c:ptCount val="31"/>
                <c:pt idx="0">
                  <c:v>41334</c:v>
                </c:pt>
                <c:pt idx="1">
                  <c:v>41335</c:v>
                </c:pt>
                <c:pt idx="2">
                  <c:v>41336</c:v>
                </c:pt>
                <c:pt idx="3">
                  <c:v>41337</c:v>
                </c:pt>
                <c:pt idx="4">
                  <c:v>41338</c:v>
                </c:pt>
                <c:pt idx="5">
                  <c:v>41339</c:v>
                </c:pt>
                <c:pt idx="6">
                  <c:v>41340</c:v>
                </c:pt>
                <c:pt idx="7">
                  <c:v>41341</c:v>
                </c:pt>
                <c:pt idx="8">
                  <c:v>41342</c:v>
                </c:pt>
                <c:pt idx="9">
                  <c:v>41343</c:v>
                </c:pt>
                <c:pt idx="10">
                  <c:v>41344</c:v>
                </c:pt>
                <c:pt idx="11">
                  <c:v>41345</c:v>
                </c:pt>
                <c:pt idx="12">
                  <c:v>41346</c:v>
                </c:pt>
                <c:pt idx="13">
                  <c:v>41347</c:v>
                </c:pt>
                <c:pt idx="14">
                  <c:v>41348</c:v>
                </c:pt>
                <c:pt idx="15">
                  <c:v>41349</c:v>
                </c:pt>
                <c:pt idx="16">
                  <c:v>41350</c:v>
                </c:pt>
                <c:pt idx="17">
                  <c:v>41351</c:v>
                </c:pt>
                <c:pt idx="18">
                  <c:v>41352</c:v>
                </c:pt>
                <c:pt idx="19">
                  <c:v>41353</c:v>
                </c:pt>
                <c:pt idx="20">
                  <c:v>41354</c:v>
                </c:pt>
                <c:pt idx="21">
                  <c:v>41355</c:v>
                </c:pt>
                <c:pt idx="22">
                  <c:v>41356</c:v>
                </c:pt>
                <c:pt idx="23">
                  <c:v>41357</c:v>
                </c:pt>
                <c:pt idx="24">
                  <c:v>41358</c:v>
                </c:pt>
                <c:pt idx="25">
                  <c:v>41359</c:v>
                </c:pt>
                <c:pt idx="26">
                  <c:v>41360</c:v>
                </c:pt>
                <c:pt idx="27">
                  <c:v>41361</c:v>
                </c:pt>
                <c:pt idx="28">
                  <c:v>41362</c:v>
                </c:pt>
                <c:pt idx="29">
                  <c:v>41363</c:v>
                </c:pt>
                <c:pt idx="30">
                  <c:v>41364</c:v>
                </c:pt>
              </c:numCache>
            </c:numRef>
          </c:cat>
          <c:val>
            <c:numRef>
              <c:f>'Daten für Diagr.'!$E$2:$E$32</c:f>
              <c:numCache>
                <c:formatCode>0.0</c:formatCode>
                <c:ptCount val="31"/>
                <c:pt idx="6">
                  <c:v>2</c:v>
                </c:pt>
                <c:pt idx="7">
                  <c:v>0.1</c:v>
                </c:pt>
                <c:pt idx="8">
                  <c:v>2.8</c:v>
                </c:pt>
                <c:pt idx="9">
                  <c:v>1.8</c:v>
                </c:pt>
                <c:pt idx="10">
                  <c:v>0.8</c:v>
                </c:pt>
                <c:pt idx="11">
                  <c:v>5.0999999999999996</c:v>
                </c:pt>
                <c:pt idx="12">
                  <c:v>0.2</c:v>
                </c:pt>
                <c:pt idx="14">
                  <c:v>0.3</c:v>
                </c:pt>
                <c:pt idx="17">
                  <c:v>7.1</c:v>
                </c:pt>
                <c:pt idx="18">
                  <c:v>3.8</c:v>
                </c:pt>
                <c:pt idx="19">
                  <c:v>0.9</c:v>
                </c:pt>
                <c:pt idx="20">
                  <c:v>0.4</c:v>
                </c:pt>
                <c:pt idx="21">
                  <c:v>0.2</c:v>
                </c:pt>
                <c:pt idx="26">
                  <c:v>0.2</c:v>
                </c:pt>
                <c:pt idx="27">
                  <c:v>9.4</c:v>
                </c:pt>
                <c:pt idx="28">
                  <c:v>0.3</c:v>
                </c:pt>
                <c:pt idx="29">
                  <c:v>0.1</c:v>
                </c:pt>
                <c:pt idx="30">
                  <c:v>2.2000000000000002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2751872"/>
        <c:axId val="82753408"/>
      </c:barChart>
      <c:lineChart>
        <c:grouping val="standard"/>
        <c:varyColors val="0"/>
        <c:ser>
          <c:idx val="0"/>
          <c:order val="1"/>
          <c:tx>
            <c:v>Schneehöhe in cm</c:v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none"/>
          </c:marker>
          <c:val>
            <c:numRef>
              <c:f>'Daten für Diagr.'!$F$2:$F$32</c:f>
              <c:numCache>
                <c:formatCode>0</c:formatCode>
                <c:ptCount val="31"/>
                <c:pt idx="0">
                  <c:v>7</c:v>
                </c:pt>
                <c:pt idx="1">
                  <c:v>6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10">
                  <c:v>0.1</c:v>
                </c:pt>
                <c:pt idx="11">
                  <c:v>5</c:v>
                </c:pt>
                <c:pt idx="12">
                  <c:v>14</c:v>
                </c:pt>
                <c:pt idx="13">
                  <c:v>12</c:v>
                </c:pt>
                <c:pt idx="14">
                  <c:v>10</c:v>
                </c:pt>
                <c:pt idx="15">
                  <c:v>8</c:v>
                </c:pt>
                <c:pt idx="16">
                  <c:v>8</c:v>
                </c:pt>
                <c:pt idx="17">
                  <c:v>5</c:v>
                </c:pt>
                <c:pt idx="18">
                  <c:v>13</c:v>
                </c:pt>
                <c:pt idx="19">
                  <c:v>12</c:v>
                </c:pt>
                <c:pt idx="20">
                  <c:v>6</c:v>
                </c:pt>
                <c:pt idx="21">
                  <c:v>7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12</c:v>
                </c:pt>
                <c:pt idx="29">
                  <c:v>11</c:v>
                </c:pt>
                <c:pt idx="30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54944"/>
        <c:axId val="82764928"/>
      </c:lineChart>
      <c:dateAx>
        <c:axId val="82751872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dd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275340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2753408"/>
        <c:scaling>
          <c:orientation val="minMax"/>
          <c:max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2751872"/>
        <c:crosses val="autoZero"/>
        <c:crossBetween val="between"/>
      </c:valAx>
      <c:catAx>
        <c:axId val="82754944"/>
        <c:scaling>
          <c:orientation val="minMax"/>
        </c:scaling>
        <c:delete val="1"/>
        <c:axPos val="b"/>
        <c:majorTickMark val="out"/>
        <c:minorTickMark val="none"/>
        <c:tickLblPos val="nextTo"/>
        <c:crossAx val="82764928"/>
        <c:crosses val="autoZero"/>
        <c:auto val="1"/>
        <c:lblAlgn val="ctr"/>
        <c:lblOffset val="100"/>
        <c:noMultiLvlLbl val="0"/>
      </c:catAx>
      <c:valAx>
        <c:axId val="82764928"/>
        <c:scaling>
          <c:orientation val="minMax"/>
          <c:max val="25"/>
        </c:scaling>
        <c:delete val="0"/>
        <c:axPos val="r"/>
        <c:majorGridlines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27549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017776553594509"/>
          <c:y val="1.5060240963855422E-2"/>
          <c:w val="0.73175683354296406"/>
          <c:h val="5.120481927710843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980" b="1">
                <a:latin typeface="+mn-lt"/>
              </a:rPr>
              <a:t>Temperaturen in °</a:t>
            </a:r>
            <a:r>
              <a:rPr lang="de-DE" sz="900">
                <a:latin typeface="+mn-lt"/>
              </a:rPr>
              <a:t>C</a:t>
            </a:r>
          </a:p>
        </c:rich>
      </c:tx>
      <c:layout>
        <c:manualLayout>
          <c:xMode val="edge"/>
          <c:yMode val="edge"/>
          <c:x val="1.7892644135188866E-2"/>
          <c:y val="3.53669319186560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677932405566599E-2"/>
          <c:y val="0.1220159151193634"/>
          <c:w val="0.90854870775347918"/>
          <c:h val="0.79575596816976124"/>
        </c:manualLayout>
      </c:layout>
      <c:lineChart>
        <c:grouping val="standard"/>
        <c:varyColors val="0"/>
        <c:ser>
          <c:idx val="0"/>
          <c:order val="0"/>
          <c:tx>
            <c:v>Maximum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'Daten für Diagr.'!$A$2:$A$32</c:f>
              <c:numCache>
                <c:formatCode>m/d/yyyy</c:formatCode>
                <c:ptCount val="31"/>
                <c:pt idx="0">
                  <c:v>41334</c:v>
                </c:pt>
                <c:pt idx="1">
                  <c:v>41335</c:v>
                </c:pt>
                <c:pt idx="2">
                  <c:v>41336</c:v>
                </c:pt>
                <c:pt idx="3">
                  <c:v>41337</c:v>
                </c:pt>
                <c:pt idx="4">
                  <c:v>41338</c:v>
                </c:pt>
                <c:pt idx="5">
                  <c:v>41339</c:v>
                </c:pt>
                <c:pt idx="6">
                  <c:v>41340</c:v>
                </c:pt>
                <c:pt idx="7">
                  <c:v>41341</c:v>
                </c:pt>
                <c:pt idx="8">
                  <c:v>41342</c:v>
                </c:pt>
                <c:pt idx="9">
                  <c:v>41343</c:v>
                </c:pt>
                <c:pt idx="10">
                  <c:v>41344</c:v>
                </c:pt>
                <c:pt idx="11">
                  <c:v>41345</c:v>
                </c:pt>
                <c:pt idx="12">
                  <c:v>41346</c:v>
                </c:pt>
                <c:pt idx="13">
                  <c:v>41347</c:v>
                </c:pt>
                <c:pt idx="14">
                  <c:v>41348</c:v>
                </c:pt>
                <c:pt idx="15">
                  <c:v>41349</c:v>
                </c:pt>
                <c:pt idx="16">
                  <c:v>41350</c:v>
                </c:pt>
                <c:pt idx="17">
                  <c:v>41351</c:v>
                </c:pt>
                <c:pt idx="18">
                  <c:v>41352</c:v>
                </c:pt>
                <c:pt idx="19">
                  <c:v>41353</c:v>
                </c:pt>
                <c:pt idx="20">
                  <c:v>41354</c:v>
                </c:pt>
                <c:pt idx="21">
                  <c:v>41355</c:v>
                </c:pt>
                <c:pt idx="22">
                  <c:v>41356</c:v>
                </c:pt>
                <c:pt idx="23">
                  <c:v>41357</c:v>
                </c:pt>
                <c:pt idx="24">
                  <c:v>41358</c:v>
                </c:pt>
                <c:pt idx="25">
                  <c:v>41359</c:v>
                </c:pt>
                <c:pt idx="26">
                  <c:v>41360</c:v>
                </c:pt>
                <c:pt idx="27">
                  <c:v>41361</c:v>
                </c:pt>
                <c:pt idx="28">
                  <c:v>41362</c:v>
                </c:pt>
                <c:pt idx="29">
                  <c:v>41363</c:v>
                </c:pt>
                <c:pt idx="30">
                  <c:v>41364</c:v>
                </c:pt>
              </c:numCache>
            </c:numRef>
          </c:cat>
          <c:val>
            <c:numRef>
              <c:f>'Daten für Diagr.'!$C$2:$C$32</c:f>
              <c:numCache>
                <c:formatCode>0.0</c:formatCode>
                <c:ptCount val="31"/>
                <c:pt idx="0">
                  <c:v>2.2999999999999998</c:v>
                </c:pt>
                <c:pt idx="1">
                  <c:v>4.3</c:v>
                </c:pt>
                <c:pt idx="2">
                  <c:v>3.3</c:v>
                </c:pt>
                <c:pt idx="3">
                  <c:v>6.3</c:v>
                </c:pt>
                <c:pt idx="4">
                  <c:v>8.6</c:v>
                </c:pt>
                <c:pt idx="5">
                  <c:v>11.7</c:v>
                </c:pt>
                <c:pt idx="6">
                  <c:v>11.1</c:v>
                </c:pt>
                <c:pt idx="7">
                  <c:v>5.2</c:v>
                </c:pt>
                <c:pt idx="8">
                  <c:v>2.8</c:v>
                </c:pt>
                <c:pt idx="9">
                  <c:v>11.3</c:v>
                </c:pt>
                <c:pt idx="10">
                  <c:v>-1.6</c:v>
                </c:pt>
                <c:pt idx="11">
                  <c:v>-3.2</c:v>
                </c:pt>
                <c:pt idx="12">
                  <c:v>-3.1</c:v>
                </c:pt>
                <c:pt idx="13">
                  <c:v>0</c:v>
                </c:pt>
                <c:pt idx="14">
                  <c:v>0.3</c:v>
                </c:pt>
                <c:pt idx="15">
                  <c:v>2.7</c:v>
                </c:pt>
                <c:pt idx="16">
                  <c:v>4.4000000000000004</c:v>
                </c:pt>
                <c:pt idx="17">
                  <c:v>4.5999999999999996</c:v>
                </c:pt>
                <c:pt idx="18">
                  <c:v>1.3</c:v>
                </c:pt>
                <c:pt idx="19">
                  <c:v>5.0999999999999996</c:v>
                </c:pt>
                <c:pt idx="20">
                  <c:v>2.8</c:v>
                </c:pt>
                <c:pt idx="21">
                  <c:v>-0.6</c:v>
                </c:pt>
                <c:pt idx="22">
                  <c:v>-3.7</c:v>
                </c:pt>
                <c:pt idx="23">
                  <c:v>-0.8</c:v>
                </c:pt>
                <c:pt idx="24">
                  <c:v>-0.6</c:v>
                </c:pt>
                <c:pt idx="25">
                  <c:v>0</c:v>
                </c:pt>
                <c:pt idx="26">
                  <c:v>0.7</c:v>
                </c:pt>
                <c:pt idx="27">
                  <c:v>0.8</c:v>
                </c:pt>
                <c:pt idx="28">
                  <c:v>3.2</c:v>
                </c:pt>
                <c:pt idx="29">
                  <c:v>3.1</c:v>
                </c:pt>
                <c:pt idx="30">
                  <c:v>1.5</c:v>
                </c:pt>
              </c:numCache>
            </c:numRef>
          </c:val>
          <c:smooth val="0"/>
        </c:ser>
        <c:ser>
          <c:idx val="1"/>
          <c:order val="1"/>
          <c:tx>
            <c:v>Mittel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'Daten für Diagr.'!$A$2:$A$32</c:f>
              <c:numCache>
                <c:formatCode>m/d/yyyy</c:formatCode>
                <c:ptCount val="31"/>
                <c:pt idx="0">
                  <c:v>41334</c:v>
                </c:pt>
                <c:pt idx="1">
                  <c:v>41335</c:v>
                </c:pt>
                <c:pt idx="2">
                  <c:v>41336</c:v>
                </c:pt>
                <c:pt idx="3">
                  <c:v>41337</c:v>
                </c:pt>
                <c:pt idx="4">
                  <c:v>41338</c:v>
                </c:pt>
                <c:pt idx="5">
                  <c:v>41339</c:v>
                </c:pt>
                <c:pt idx="6">
                  <c:v>41340</c:v>
                </c:pt>
                <c:pt idx="7">
                  <c:v>41341</c:v>
                </c:pt>
                <c:pt idx="8">
                  <c:v>41342</c:v>
                </c:pt>
                <c:pt idx="9">
                  <c:v>41343</c:v>
                </c:pt>
                <c:pt idx="10">
                  <c:v>41344</c:v>
                </c:pt>
                <c:pt idx="11">
                  <c:v>41345</c:v>
                </c:pt>
                <c:pt idx="12">
                  <c:v>41346</c:v>
                </c:pt>
                <c:pt idx="13">
                  <c:v>41347</c:v>
                </c:pt>
                <c:pt idx="14">
                  <c:v>41348</c:v>
                </c:pt>
                <c:pt idx="15">
                  <c:v>41349</c:v>
                </c:pt>
                <c:pt idx="16">
                  <c:v>41350</c:v>
                </c:pt>
                <c:pt idx="17">
                  <c:v>41351</c:v>
                </c:pt>
                <c:pt idx="18">
                  <c:v>41352</c:v>
                </c:pt>
                <c:pt idx="19">
                  <c:v>41353</c:v>
                </c:pt>
                <c:pt idx="20">
                  <c:v>41354</c:v>
                </c:pt>
                <c:pt idx="21">
                  <c:v>41355</c:v>
                </c:pt>
                <c:pt idx="22">
                  <c:v>41356</c:v>
                </c:pt>
                <c:pt idx="23">
                  <c:v>41357</c:v>
                </c:pt>
                <c:pt idx="24">
                  <c:v>41358</c:v>
                </c:pt>
                <c:pt idx="25">
                  <c:v>41359</c:v>
                </c:pt>
                <c:pt idx="26">
                  <c:v>41360</c:v>
                </c:pt>
                <c:pt idx="27">
                  <c:v>41361</c:v>
                </c:pt>
                <c:pt idx="28">
                  <c:v>41362</c:v>
                </c:pt>
                <c:pt idx="29">
                  <c:v>41363</c:v>
                </c:pt>
                <c:pt idx="30">
                  <c:v>41364</c:v>
                </c:pt>
              </c:numCache>
            </c:numRef>
          </c:cat>
          <c:val>
            <c:numRef>
              <c:f>'Daten für Diagr.'!$B$2:$B$32</c:f>
              <c:numCache>
                <c:formatCode>0.0</c:formatCode>
                <c:ptCount val="31"/>
                <c:pt idx="0">
                  <c:v>1.3</c:v>
                </c:pt>
                <c:pt idx="1">
                  <c:v>0.6</c:v>
                </c:pt>
                <c:pt idx="2">
                  <c:v>1.7</c:v>
                </c:pt>
                <c:pt idx="3">
                  <c:v>2.2999999999999998</c:v>
                </c:pt>
                <c:pt idx="4">
                  <c:v>4.3</c:v>
                </c:pt>
                <c:pt idx="5">
                  <c:v>5.3</c:v>
                </c:pt>
                <c:pt idx="6">
                  <c:v>6.2</c:v>
                </c:pt>
                <c:pt idx="7">
                  <c:v>3.2</c:v>
                </c:pt>
                <c:pt idx="8">
                  <c:v>1.4</c:v>
                </c:pt>
                <c:pt idx="9">
                  <c:v>4.0999999999999996</c:v>
                </c:pt>
                <c:pt idx="10">
                  <c:v>-3.9</c:v>
                </c:pt>
                <c:pt idx="11">
                  <c:v>-4.2</c:v>
                </c:pt>
                <c:pt idx="12">
                  <c:v>-4.5999999999999996</c:v>
                </c:pt>
                <c:pt idx="13">
                  <c:v>-5.5</c:v>
                </c:pt>
                <c:pt idx="14">
                  <c:v>-3.6</c:v>
                </c:pt>
                <c:pt idx="15">
                  <c:v>-4.5</c:v>
                </c:pt>
                <c:pt idx="16">
                  <c:v>-0.1</c:v>
                </c:pt>
                <c:pt idx="17">
                  <c:v>1.2</c:v>
                </c:pt>
                <c:pt idx="18">
                  <c:v>-0.4</c:v>
                </c:pt>
                <c:pt idx="19">
                  <c:v>1.6</c:v>
                </c:pt>
                <c:pt idx="20">
                  <c:v>0.2</c:v>
                </c:pt>
                <c:pt idx="21">
                  <c:v>-2.1</c:v>
                </c:pt>
                <c:pt idx="22">
                  <c:v>-6.1</c:v>
                </c:pt>
                <c:pt idx="23">
                  <c:v>-6.2</c:v>
                </c:pt>
                <c:pt idx="24">
                  <c:v>-3.8</c:v>
                </c:pt>
                <c:pt idx="25">
                  <c:v>-3.1</c:v>
                </c:pt>
                <c:pt idx="26">
                  <c:v>-2.2999999999999998</c:v>
                </c:pt>
                <c:pt idx="27">
                  <c:v>-1.3</c:v>
                </c:pt>
                <c:pt idx="28">
                  <c:v>0.6</c:v>
                </c:pt>
                <c:pt idx="29">
                  <c:v>-0.1</c:v>
                </c:pt>
                <c:pt idx="30">
                  <c:v>-0.7</c:v>
                </c:pt>
              </c:numCache>
            </c:numRef>
          </c:val>
          <c:smooth val="0"/>
        </c:ser>
        <c:ser>
          <c:idx val="2"/>
          <c:order val="2"/>
          <c:tx>
            <c:v>Minimum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'Daten für Diagr.'!$A$2:$A$32</c:f>
              <c:numCache>
                <c:formatCode>m/d/yyyy</c:formatCode>
                <c:ptCount val="31"/>
                <c:pt idx="0">
                  <c:v>41334</c:v>
                </c:pt>
                <c:pt idx="1">
                  <c:v>41335</c:v>
                </c:pt>
                <c:pt idx="2">
                  <c:v>41336</c:v>
                </c:pt>
                <c:pt idx="3">
                  <c:v>41337</c:v>
                </c:pt>
                <c:pt idx="4">
                  <c:v>41338</c:v>
                </c:pt>
                <c:pt idx="5">
                  <c:v>41339</c:v>
                </c:pt>
                <c:pt idx="6">
                  <c:v>41340</c:v>
                </c:pt>
                <c:pt idx="7">
                  <c:v>41341</c:v>
                </c:pt>
                <c:pt idx="8">
                  <c:v>41342</c:v>
                </c:pt>
                <c:pt idx="9">
                  <c:v>41343</c:v>
                </c:pt>
                <c:pt idx="10">
                  <c:v>41344</c:v>
                </c:pt>
                <c:pt idx="11">
                  <c:v>41345</c:v>
                </c:pt>
                <c:pt idx="12">
                  <c:v>41346</c:v>
                </c:pt>
                <c:pt idx="13">
                  <c:v>41347</c:v>
                </c:pt>
                <c:pt idx="14">
                  <c:v>41348</c:v>
                </c:pt>
                <c:pt idx="15">
                  <c:v>41349</c:v>
                </c:pt>
                <c:pt idx="16">
                  <c:v>41350</c:v>
                </c:pt>
                <c:pt idx="17">
                  <c:v>41351</c:v>
                </c:pt>
                <c:pt idx="18">
                  <c:v>41352</c:v>
                </c:pt>
                <c:pt idx="19">
                  <c:v>41353</c:v>
                </c:pt>
                <c:pt idx="20">
                  <c:v>41354</c:v>
                </c:pt>
                <c:pt idx="21">
                  <c:v>41355</c:v>
                </c:pt>
                <c:pt idx="22">
                  <c:v>41356</c:v>
                </c:pt>
                <c:pt idx="23">
                  <c:v>41357</c:v>
                </c:pt>
                <c:pt idx="24">
                  <c:v>41358</c:v>
                </c:pt>
                <c:pt idx="25">
                  <c:v>41359</c:v>
                </c:pt>
                <c:pt idx="26">
                  <c:v>41360</c:v>
                </c:pt>
                <c:pt idx="27">
                  <c:v>41361</c:v>
                </c:pt>
                <c:pt idx="28">
                  <c:v>41362</c:v>
                </c:pt>
                <c:pt idx="29">
                  <c:v>41363</c:v>
                </c:pt>
                <c:pt idx="30">
                  <c:v>41364</c:v>
                </c:pt>
              </c:numCache>
            </c:numRef>
          </c:cat>
          <c:val>
            <c:numRef>
              <c:f>'Daten für Diagr.'!$D$2:$D$32</c:f>
              <c:numCache>
                <c:formatCode>0.0</c:formatCode>
                <c:ptCount val="31"/>
                <c:pt idx="0">
                  <c:v>0.4</c:v>
                </c:pt>
                <c:pt idx="1">
                  <c:v>-2.7</c:v>
                </c:pt>
                <c:pt idx="2">
                  <c:v>0.2</c:v>
                </c:pt>
                <c:pt idx="3">
                  <c:v>-1.3</c:v>
                </c:pt>
                <c:pt idx="4">
                  <c:v>1</c:v>
                </c:pt>
                <c:pt idx="5">
                  <c:v>1</c:v>
                </c:pt>
                <c:pt idx="6">
                  <c:v>2.5</c:v>
                </c:pt>
                <c:pt idx="7">
                  <c:v>0.7</c:v>
                </c:pt>
                <c:pt idx="8">
                  <c:v>0.2</c:v>
                </c:pt>
                <c:pt idx="9">
                  <c:v>-1.6</c:v>
                </c:pt>
                <c:pt idx="10">
                  <c:v>-4.5999999999999996</c:v>
                </c:pt>
                <c:pt idx="11">
                  <c:v>-4.9000000000000004</c:v>
                </c:pt>
                <c:pt idx="12">
                  <c:v>-5.9</c:v>
                </c:pt>
                <c:pt idx="13">
                  <c:v>-10.9</c:v>
                </c:pt>
                <c:pt idx="14">
                  <c:v>-7.6</c:v>
                </c:pt>
                <c:pt idx="15">
                  <c:v>-11.5</c:v>
                </c:pt>
                <c:pt idx="16">
                  <c:v>-3.6</c:v>
                </c:pt>
                <c:pt idx="17">
                  <c:v>-0.5</c:v>
                </c:pt>
                <c:pt idx="18">
                  <c:v>-1.8</c:v>
                </c:pt>
                <c:pt idx="19">
                  <c:v>-0.8</c:v>
                </c:pt>
                <c:pt idx="20">
                  <c:v>-1.1000000000000001</c:v>
                </c:pt>
                <c:pt idx="21">
                  <c:v>-3.9</c:v>
                </c:pt>
                <c:pt idx="22">
                  <c:v>-9.1</c:v>
                </c:pt>
                <c:pt idx="23">
                  <c:v>-12.7</c:v>
                </c:pt>
                <c:pt idx="24">
                  <c:v>-6.9</c:v>
                </c:pt>
                <c:pt idx="25">
                  <c:v>-6.3</c:v>
                </c:pt>
                <c:pt idx="26">
                  <c:v>-5</c:v>
                </c:pt>
                <c:pt idx="27">
                  <c:v>-3.7</c:v>
                </c:pt>
                <c:pt idx="28">
                  <c:v>-0.8</c:v>
                </c:pt>
                <c:pt idx="29">
                  <c:v>-2.2000000000000002</c:v>
                </c:pt>
                <c:pt idx="30">
                  <c:v>-2.5</c:v>
                </c:pt>
              </c:numCache>
            </c:numRef>
          </c:val>
          <c:smooth val="0"/>
        </c:ser>
        <c:ser>
          <c:idx val="3"/>
          <c:order val="3"/>
          <c:tx>
            <c:v>Mittel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cat>
            <c:numRef>
              <c:f>'Daten für Diagr.'!$A$2:$A$32</c:f>
              <c:numCache>
                <c:formatCode>m/d/yyyy</c:formatCode>
                <c:ptCount val="31"/>
                <c:pt idx="0">
                  <c:v>41334</c:v>
                </c:pt>
                <c:pt idx="1">
                  <c:v>41335</c:v>
                </c:pt>
                <c:pt idx="2">
                  <c:v>41336</c:v>
                </c:pt>
                <c:pt idx="3">
                  <c:v>41337</c:v>
                </c:pt>
                <c:pt idx="4">
                  <c:v>41338</c:v>
                </c:pt>
                <c:pt idx="5">
                  <c:v>41339</c:v>
                </c:pt>
                <c:pt idx="6">
                  <c:v>41340</c:v>
                </c:pt>
                <c:pt idx="7">
                  <c:v>41341</c:v>
                </c:pt>
                <c:pt idx="8">
                  <c:v>41342</c:v>
                </c:pt>
                <c:pt idx="9">
                  <c:v>41343</c:v>
                </c:pt>
                <c:pt idx="10">
                  <c:v>41344</c:v>
                </c:pt>
                <c:pt idx="11">
                  <c:v>41345</c:v>
                </c:pt>
                <c:pt idx="12">
                  <c:v>41346</c:v>
                </c:pt>
                <c:pt idx="13">
                  <c:v>41347</c:v>
                </c:pt>
                <c:pt idx="14">
                  <c:v>41348</c:v>
                </c:pt>
                <c:pt idx="15">
                  <c:v>41349</c:v>
                </c:pt>
                <c:pt idx="16">
                  <c:v>41350</c:v>
                </c:pt>
                <c:pt idx="17">
                  <c:v>41351</c:v>
                </c:pt>
                <c:pt idx="18">
                  <c:v>41352</c:v>
                </c:pt>
                <c:pt idx="19">
                  <c:v>41353</c:v>
                </c:pt>
                <c:pt idx="20">
                  <c:v>41354</c:v>
                </c:pt>
                <c:pt idx="21">
                  <c:v>41355</c:v>
                </c:pt>
                <c:pt idx="22">
                  <c:v>41356</c:v>
                </c:pt>
                <c:pt idx="23">
                  <c:v>41357</c:v>
                </c:pt>
                <c:pt idx="24">
                  <c:v>41358</c:v>
                </c:pt>
                <c:pt idx="25">
                  <c:v>41359</c:v>
                </c:pt>
                <c:pt idx="26">
                  <c:v>41360</c:v>
                </c:pt>
                <c:pt idx="27">
                  <c:v>41361</c:v>
                </c:pt>
                <c:pt idx="28">
                  <c:v>41362</c:v>
                </c:pt>
                <c:pt idx="29">
                  <c:v>41363</c:v>
                </c:pt>
                <c:pt idx="30">
                  <c:v>41364</c:v>
                </c:pt>
              </c:numCache>
            </c:numRef>
          </c:cat>
          <c:val>
            <c:numRef>
              <c:f>'Daten für Diagr.'!$I$2:$I$32</c:f>
              <c:numCache>
                <c:formatCode>0.00</c:formatCode>
                <c:ptCount val="31"/>
                <c:pt idx="0">
                  <c:v>1.7</c:v>
                </c:pt>
                <c:pt idx="1">
                  <c:v>1.85</c:v>
                </c:pt>
                <c:pt idx="2">
                  <c:v>2</c:v>
                </c:pt>
                <c:pt idx="3">
                  <c:v>2.2000000000000002</c:v>
                </c:pt>
                <c:pt idx="4">
                  <c:v>2.35</c:v>
                </c:pt>
                <c:pt idx="5">
                  <c:v>2.5</c:v>
                </c:pt>
                <c:pt idx="6">
                  <c:v>2.65</c:v>
                </c:pt>
                <c:pt idx="7">
                  <c:v>2.8</c:v>
                </c:pt>
                <c:pt idx="8">
                  <c:v>2.95</c:v>
                </c:pt>
                <c:pt idx="9">
                  <c:v>3.1</c:v>
                </c:pt>
                <c:pt idx="10">
                  <c:v>3.25</c:v>
                </c:pt>
                <c:pt idx="11">
                  <c:v>3.4</c:v>
                </c:pt>
                <c:pt idx="12">
                  <c:v>3.55</c:v>
                </c:pt>
                <c:pt idx="13">
                  <c:v>3.7</c:v>
                </c:pt>
                <c:pt idx="14">
                  <c:v>3.85</c:v>
                </c:pt>
                <c:pt idx="15">
                  <c:v>4</c:v>
                </c:pt>
                <c:pt idx="16">
                  <c:v>4.1500000000000004</c:v>
                </c:pt>
                <c:pt idx="17">
                  <c:v>4.3</c:v>
                </c:pt>
                <c:pt idx="18">
                  <c:v>4.45</c:v>
                </c:pt>
                <c:pt idx="19">
                  <c:v>4.5999999999999996</c:v>
                </c:pt>
                <c:pt idx="20">
                  <c:v>4.75</c:v>
                </c:pt>
                <c:pt idx="21">
                  <c:v>4.9000000000000004</c:v>
                </c:pt>
                <c:pt idx="22">
                  <c:v>5.05</c:v>
                </c:pt>
                <c:pt idx="23">
                  <c:v>5.2</c:v>
                </c:pt>
                <c:pt idx="24">
                  <c:v>5.35</c:v>
                </c:pt>
                <c:pt idx="25">
                  <c:v>5.5</c:v>
                </c:pt>
                <c:pt idx="26">
                  <c:v>5.65</c:v>
                </c:pt>
                <c:pt idx="27">
                  <c:v>5.8</c:v>
                </c:pt>
                <c:pt idx="28">
                  <c:v>5.95</c:v>
                </c:pt>
                <c:pt idx="29">
                  <c:v>6.1</c:v>
                </c:pt>
                <c:pt idx="30">
                  <c:v>6.3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63584"/>
        <c:axId val="84177664"/>
      </c:lineChart>
      <c:dateAx>
        <c:axId val="84163584"/>
        <c:scaling>
          <c:orientation val="minMax"/>
          <c:max val="41364"/>
          <c:min val="41334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/>
        <c:numFmt formatCode="dd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417766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4177664"/>
        <c:scaling>
          <c:orientation val="minMax"/>
          <c:max val="20"/>
          <c:min val="-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4163584"/>
        <c:crosses val="autoZero"/>
        <c:crossBetween val="between"/>
      </c:valAx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122529644268769E-2"/>
          <c:y val="0.11428606859520274"/>
          <c:w val="0.86363636363636365"/>
          <c:h val="0.78730402810028555"/>
        </c:manualLayout>
      </c:layout>
      <c:barChart>
        <c:barDir val="col"/>
        <c:grouping val="clustered"/>
        <c:varyColors val="0"/>
        <c:ser>
          <c:idx val="1"/>
          <c:order val="0"/>
          <c:tx>
            <c:v>Sonnenscheindauer in Std.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'Daten für Diagr.'!$A$2:$A$32</c:f>
              <c:numCache>
                <c:formatCode>m/d/yyyy</c:formatCode>
                <c:ptCount val="31"/>
                <c:pt idx="0">
                  <c:v>41334</c:v>
                </c:pt>
                <c:pt idx="1">
                  <c:v>41335</c:v>
                </c:pt>
                <c:pt idx="2">
                  <c:v>41336</c:v>
                </c:pt>
                <c:pt idx="3">
                  <c:v>41337</c:v>
                </c:pt>
                <c:pt idx="4">
                  <c:v>41338</c:v>
                </c:pt>
                <c:pt idx="5">
                  <c:v>41339</c:v>
                </c:pt>
                <c:pt idx="6">
                  <c:v>41340</c:v>
                </c:pt>
                <c:pt idx="7">
                  <c:v>41341</c:v>
                </c:pt>
                <c:pt idx="8">
                  <c:v>41342</c:v>
                </c:pt>
                <c:pt idx="9">
                  <c:v>41343</c:v>
                </c:pt>
                <c:pt idx="10">
                  <c:v>41344</c:v>
                </c:pt>
                <c:pt idx="11">
                  <c:v>41345</c:v>
                </c:pt>
                <c:pt idx="12">
                  <c:v>41346</c:v>
                </c:pt>
                <c:pt idx="13">
                  <c:v>41347</c:v>
                </c:pt>
                <c:pt idx="14">
                  <c:v>41348</c:v>
                </c:pt>
                <c:pt idx="15">
                  <c:v>41349</c:v>
                </c:pt>
                <c:pt idx="16">
                  <c:v>41350</c:v>
                </c:pt>
                <c:pt idx="17">
                  <c:v>41351</c:v>
                </c:pt>
                <c:pt idx="18">
                  <c:v>41352</c:v>
                </c:pt>
                <c:pt idx="19">
                  <c:v>41353</c:v>
                </c:pt>
                <c:pt idx="20">
                  <c:v>41354</c:v>
                </c:pt>
                <c:pt idx="21">
                  <c:v>41355</c:v>
                </c:pt>
                <c:pt idx="22">
                  <c:v>41356</c:v>
                </c:pt>
                <c:pt idx="23">
                  <c:v>41357</c:v>
                </c:pt>
                <c:pt idx="24">
                  <c:v>41358</c:v>
                </c:pt>
                <c:pt idx="25">
                  <c:v>41359</c:v>
                </c:pt>
                <c:pt idx="26">
                  <c:v>41360</c:v>
                </c:pt>
                <c:pt idx="27">
                  <c:v>41361</c:v>
                </c:pt>
                <c:pt idx="28">
                  <c:v>41362</c:v>
                </c:pt>
                <c:pt idx="29">
                  <c:v>41363</c:v>
                </c:pt>
                <c:pt idx="30">
                  <c:v>41364</c:v>
                </c:pt>
              </c:numCache>
            </c:numRef>
          </c:cat>
          <c:val>
            <c:numRef>
              <c:f>'Daten für Diagr.'!$G$2:$G$32</c:f>
              <c:numCache>
                <c:formatCode>0.0</c:formatCode>
                <c:ptCount val="31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5.5</c:v>
                </c:pt>
                <c:pt idx="4">
                  <c:v>4.3</c:v>
                </c:pt>
                <c:pt idx="5">
                  <c:v>4.5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</c:v>
                </c:pt>
                <c:pt idx="14">
                  <c:v>3.5</c:v>
                </c:pt>
                <c:pt idx="15">
                  <c:v>6</c:v>
                </c:pt>
                <c:pt idx="16">
                  <c:v>3.8</c:v>
                </c:pt>
                <c:pt idx="17">
                  <c:v>0</c:v>
                </c:pt>
                <c:pt idx="18">
                  <c:v>0</c:v>
                </c:pt>
                <c:pt idx="19">
                  <c:v>4.5</c:v>
                </c:pt>
                <c:pt idx="20">
                  <c:v>0</c:v>
                </c:pt>
                <c:pt idx="21">
                  <c:v>0</c:v>
                </c:pt>
                <c:pt idx="22">
                  <c:v>9.8000000000000007</c:v>
                </c:pt>
                <c:pt idx="23">
                  <c:v>9</c:v>
                </c:pt>
                <c:pt idx="24">
                  <c:v>5.8</c:v>
                </c:pt>
                <c:pt idx="25">
                  <c:v>6.3</c:v>
                </c:pt>
                <c:pt idx="26">
                  <c:v>3.2</c:v>
                </c:pt>
                <c:pt idx="27">
                  <c:v>0</c:v>
                </c:pt>
                <c:pt idx="28">
                  <c:v>1.5</c:v>
                </c:pt>
                <c:pt idx="29">
                  <c:v>4</c:v>
                </c:pt>
                <c:pt idx="30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4551936"/>
        <c:axId val="84561920"/>
      </c:barChart>
      <c:lineChart>
        <c:grouping val="standard"/>
        <c:varyColors val="0"/>
        <c:ser>
          <c:idx val="0"/>
          <c:order val="1"/>
          <c:tx>
            <c:v>Luftdruck in hPa</c:v>
          </c:tx>
          <c:spPr>
            <a:ln w="317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'Daten für Diagr.'!$A$2:$A$29</c:f>
              <c:numCache>
                <c:formatCode>m/d/yyyy</c:formatCode>
                <c:ptCount val="28"/>
                <c:pt idx="0">
                  <c:v>41334</c:v>
                </c:pt>
                <c:pt idx="1">
                  <c:v>41335</c:v>
                </c:pt>
                <c:pt idx="2">
                  <c:v>41336</c:v>
                </c:pt>
                <c:pt idx="3">
                  <c:v>41337</c:v>
                </c:pt>
                <c:pt idx="4">
                  <c:v>41338</c:v>
                </c:pt>
                <c:pt idx="5">
                  <c:v>41339</c:v>
                </c:pt>
                <c:pt idx="6">
                  <c:v>41340</c:v>
                </c:pt>
                <c:pt idx="7">
                  <c:v>41341</c:v>
                </c:pt>
                <c:pt idx="8">
                  <c:v>41342</c:v>
                </c:pt>
                <c:pt idx="9">
                  <c:v>41343</c:v>
                </c:pt>
                <c:pt idx="10">
                  <c:v>41344</c:v>
                </c:pt>
                <c:pt idx="11">
                  <c:v>41345</c:v>
                </c:pt>
                <c:pt idx="12">
                  <c:v>41346</c:v>
                </c:pt>
                <c:pt idx="13">
                  <c:v>41347</c:v>
                </c:pt>
                <c:pt idx="14">
                  <c:v>41348</c:v>
                </c:pt>
                <c:pt idx="15">
                  <c:v>41349</c:v>
                </c:pt>
                <c:pt idx="16">
                  <c:v>41350</c:v>
                </c:pt>
                <c:pt idx="17">
                  <c:v>41351</c:v>
                </c:pt>
                <c:pt idx="18">
                  <c:v>41352</c:v>
                </c:pt>
                <c:pt idx="19">
                  <c:v>41353</c:v>
                </c:pt>
                <c:pt idx="20">
                  <c:v>41354</c:v>
                </c:pt>
                <c:pt idx="21">
                  <c:v>41355</c:v>
                </c:pt>
                <c:pt idx="22">
                  <c:v>41356</c:v>
                </c:pt>
                <c:pt idx="23">
                  <c:v>41357</c:v>
                </c:pt>
                <c:pt idx="24">
                  <c:v>41358</c:v>
                </c:pt>
                <c:pt idx="25">
                  <c:v>41359</c:v>
                </c:pt>
                <c:pt idx="26">
                  <c:v>41360</c:v>
                </c:pt>
                <c:pt idx="27">
                  <c:v>41361</c:v>
                </c:pt>
              </c:numCache>
            </c:numRef>
          </c:cat>
          <c:val>
            <c:numRef>
              <c:f>'Daten für Diagr.'!$H$2:$H$32</c:f>
              <c:numCache>
                <c:formatCode>0.0</c:formatCode>
                <c:ptCount val="31"/>
                <c:pt idx="0">
                  <c:v>1022.7</c:v>
                </c:pt>
                <c:pt idx="1">
                  <c:v>1023.9</c:v>
                </c:pt>
                <c:pt idx="2">
                  <c:v>1021.5</c:v>
                </c:pt>
                <c:pt idx="3">
                  <c:v>1023.5</c:v>
                </c:pt>
                <c:pt idx="4">
                  <c:v>1015.7</c:v>
                </c:pt>
                <c:pt idx="5">
                  <c:v>1007.3</c:v>
                </c:pt>
                <c:pt idx="6">
                  <c:v>1003.6</c:v>
                </c:pt>
                <c:pt idx="7">
                  <c:v>1005.6</c:v>
                </c:pt>
                <c:pt idx="8">
                  <c:v>1004.9</c:v>
                </c:pt>
                <c:pt idx="9">
                  <c:v>999.4</c:v>
                </c:pt>
                <c:pt idx="10">
                  <c:v>1005.2</c:v>
                </c:pt>
                <c:pt idx="11">
                  <c:v>1005</c:v>
                </c:pt>
                <c:pt idx="12">
                  <c:v>1004.8</c:v>
                </c:pt>
                <c:pt idx="13">
                  <c:v>1010.3</c:v>
                </c:pt>
                <c:pt idx="14">
                  <c:v>1015.4</c:v>
                </c:pt>
                <c:pt idx="15">
                  <c:v>1019.6</c:v>
                </c:pt>
                <c:pt idx="16">
                  <c:v>1010.8</c:v>
                </c:pt>
                <c:pt idx="17">
                  <c:v>998.7</c:v>
                </c:pt>
                <c:pt idx="18">
                  <c:v>996.8</c:v>
                </c:pt>
                <c:pt idx="19">
                  <c:v>1009.5</c:v>
                </c:pt>
                <c:pt idx="20">
                  <c:v>1015</c:v>
                </c:pt>
                <c:pt idx="21">
                  <c:v>1021.2</c:v>
                </c:pt>
                <c:pt idx="22">
                  <c:v>1024.4000000000001</c:v>
                </c:pt>
                <c:pt idx="23">
                  <c:v>1024</c:v>
                </c:pt>
                <c:pt idx="24">
                  <c:v>1019.4</c:v>
                </c:pt>
                <c:pt idx="25">
                  <c:v>1015.6</c:v>
                </c:pt>
                <c:pt idx="26">
                  <c:v>1014.7</c:v>
                </c:pt>
                <c:pt idx="27">
                  <c:v>1012.7</c:v>
                </c:pt>
                <c:pt idx="28">
                  <c:v>1006.8</c:v>
                </c:pt>
                <c:pt idx="29">
                  <c:v>1008</c:v>
                </c:pt>
                <c:pt idx="30">
                  <c:v>1009.8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63456"/>
        <c:axId val="84564992"/>
      </c:lineChart>
      <c:catAx>
        <c:axId val="84551936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dd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4561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4561920"/>
        <c:scaling>
          <c:orientation val="minMax"/>
          <c:max val="1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4551936"/>
        <c:crosses val="autoZero"/>
        <c:crossBetween val="between"/>
      </c:valAx>
      <c:catAx>
        <c:axId val="845634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84564992"/>
        <c:crosses val="autoZero"/>
        <c:auto val="0"/>
        <c:lblAlgn val="ctr"/>
        <c:lblOffset val="100"/>
        <c:noMultiLvlLbl val="0"/>
      </c:catAx>
      <c:valAx>
        <c:axId val="84564992"/>
        <c:scaling>
          <c:orientation val="minMax"/>
          <c:max val="1050"/>
          <c:min val="98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45634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909090909090912E-2"/>
          <c:y val="4.444458223146773E-2"/>
          <c:w val="0.79644268774703553"/>
          <c:h val="5.396842128106796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Page &amp;S</c:oddFooter>
    </c:headerFooter>
    <c:pageMargins b="0.984251969" l="0.78740157499999996" r="0.78740157499999996" t="0.984251969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>
                <a:latin typeface="+mn-lt"/>
              </a:rPr>
              <a:t>Temperaturen in °C</a:t>
            </a:r>
          </a:p>
        </c:rich>
      </c:tx>
      <c:layout>
        <c:manualLayout>
          <c:xMode val="edge"/>
          <c:yMode val="edge"/>
          <c:x val="1.7892600703018631E-2"/>
          <c:y val="4.0854325186911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677932405566585E-2"/>
          <c:y val="0.12534818941504194"/>
          <c:w val="0.90854870775347962"/>
          <c:h val="0.78830083565460063"/>
        </c:manualLayout>
      </c:layout>
      <c:barChart>
        <c:barDir val="col"/>
        <c:grouping val="clustered"/>
        <c:varyColors val="0"/>
        <c:ser>
          <c:idx val="3"/>
          <c:order val="3"/>
          <c:tx>
            <c:v>Niederschlag</c:v>
          </c:tx>
          <c:spPr>
            <a:solidFill>
              <a:srgbClr val="1F497D">
                <a:lumMod val="75000"/>
              </a:srgbClr>
            </a:solidFill>
          </c:spPr>
          <c:invertIfNegative val="0"/>
          <c:dLbls>
            <c:dLbl>
              <c:idx val="5"/>
              <c:layout>
                <c:manualLayout>
                  <c:x val="-1.314924391847468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314924391847468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2.6299523210485298E-3"/>
                  <c:y val="1.870032725572697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2.6298487836949377E-3"/>
                  <c:y val="4.4140259034378197E-4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1.9723762340358341E-2"/>
                  <c:y val="0.1780199818346957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'[1]Daten für Diagr.'!$A$62:$A$91</c:f>
              <c:strCache>
                <c:ptCount val="30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'Daten für Diagr.'!$E$2:$E$32</c:f>
              <c:numCache>
                <c:formatCode>0.0</c:formatCode>
                <c:ptCount val="31"/>
                <c:pt idx="6">
                  <c:v>2</c:v>
                </c:pt>
                <c:pt idx="7">
                  <c:v>0.1</c:v>
                </c:pt>
                <c:pt idx="8">
                  <c:v>2.8</c:v>
                </c:pt>
                <c:pt idx="9">
                  <c:v>1.8</c:v>
                </c:pt>
                <c:pt idx="10">
                  <c:v>0.8</c:v>
                </c:pt>
                <c:pt idx="11">
                  <c:v>5.0999999999999996</c:v>
                </c:pt>
                <c:pt idx="12">
                  <c:v>0.2</c:v>
                </c:pt>
                <c:pt idx="14">
                  <c:v>0.3</c:v>
                </c:pt>
                <c:pt idx="17">
                  <c:v>7.1</c:v>
                </c:pt>
                <c:pt idx="18">
                  <c:v>3.8</c:v>
                </c:pt>
                <c:pt idx="19">
                  <c:v>0.9</c:v>
                </c:pt>
                <c:pt idx="20">
                  <c:v>0.4</c:v>
                </c:pt>
                <c:pt idx="21">
                  <c:v>0.2</c:v>
                </c:pt>
                <c:pt idx="26">
                  <c:v>0.2</c:v>
                </c:pt>
                <c:pt idx="27">
                  <c:v>9.4</c:v>
                </c:pt>
                <c:pt idx="28">
                  <c:v>0.3</c:v>
                </c:pt>
                <c:pt idx="29">
                  <c:v>0.1</c:v>
                </c:pt>
                <c:pt idx="30">
                  <c:v>2.2000000000000002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368768"/>
        <c:axId val="84382848"/>
      </c:barChart>
      <c:lineChart>
        <c:grouping val="standard"/>
        <c:varyColors val="0"/>
        <c:ser>
          <c:idx val="0"/>
          <c:order val="0"/>
          <c:tx>
            <c:v>Tmax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9474030243261012E-2"/>
                  <c:y val="1.4786414640949173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7094017094017096E-2"/>
                  <c:y val="-2.12634183669820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6844284996919763E-2"/>
                  <c:y val="2.0195670364092772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7521419290044364E-2"/>
                  <c:y val="-7.1991818461384421E-3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8132910900930281E-2"/>
                  <c:y val="-5.61007530734407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1039100881620566E-2"/>
                  <c:y val="-1.6097463293927496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0519395134779751E-2"/>
                  <c:y val="-1.9981834695731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4.96828223447545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2103879026955951E-2"/>
                  <c:y val="1.115063614323414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3418803418803417E-2"/>
                  <c:y val="-1.9353343774807439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3800131492438701E-3"/>
                  <c:y val="-1.4171082838078483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695041078445076E-3"/>
                  <c:y val="-1.9968532543786249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-2.1038790269559501E-2"/>
                  <c:y val="-1.63487738419617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1.6844181459566076E-2"/>
                  <c:y val="1.8550637573573059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3.1308349769888229E-2"/>
                  <c:y val="-1.7763951168229312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1.9723865877712032E-2"/>
                  <c:y val="-1.63487738419617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1.0650887573964497E-3"/>
                  <c:y val="-6.3190943093966116E-3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0"/>
                  <c:y val="-1.08991825613079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1.8159105851413542E-2"/>
                  <c:y val="-1.9449319516259379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2.629848783694937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3.9447731755424065E-3"/>
                  <c:y val="-1.27157129881924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1.0269766575036011E-2"/>
                  <c:y val="1.6763429094523948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delete val="1"/>
            </c:dLbl>
            <c:dLbl>
              <c:idx val="24"/>
              <c:layout>
                <c:manualLayout>
                  <c:x val="-3.6568150874631798E-2"/>
                  <c:y val="-1.615081493559899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2.4983563445101907E-2"/>
                  <c:y val="-1.81653042688464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6.5746219592373442E-3"/>
                  <c:y val="-2.0463429809693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delete val="1"/>
            </c:dLbl>
            <c:dLbl>
              <c:idx val="28"/>
              <c:layout>
                <c:manualLayout>
                  <c:x val="-2.7363576594345827E-2"/>
                  <c:y val="-1.4826893232351406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>
                <c:manualLayout>
                  <c:x val="-2.2103879026955951E-2"/>
                  <c:y val="-1.7951325566593006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-2.2103879026955951E-2"/>
                  <c:y val="1.5990105023688309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'[2]Daten für Diagr.'!$A$90:$A$120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'Daten für Diagr.'!$C$2:$C$32</c:f>
              <c:numCache>
                <c:formatCode>0.0</c:formatCode>
                <c:ptCount val="31"/>
                <c:pt idx="0">
                  <c:v>2.2999999999999998</c:v>
                </c:pt>
                <c:pt idx="1">
                  <c:v>4.3</c:v>
                </c:pt>
                <c:pt idx="2">
                  <c:v>3.3</c:v>
                </c:pt>
                <c:pt idx="3">
                  <c:v>6.3</c:v>
                </c:pt>
                <c:pt idx="4">
                  <c:v>8.6</c:v>
                </c:pt>
                <c:pt idx="5">
                  <c:v>11.7</c:v>
                </c:pt>
                <c:pt idx="6">
                  <c:v>11.1</c:v>
                </c:pt>
                <c:pt idx="7">
                  <c:v>5.2</c:v>
                </c:pt>
                <c:pt idx="8">
                  <c:v>2.8</c:v>
                </c:pt>
                <c:pt idx="9">
                  <c:v>11.3</c:v>
                </c:pt>
                <c:pt idx="10">
                  <c:v>-1.6</c:v>
                </c:pt>
                <c:pt idx="11">
                  <c:v>-3.2</c:v>
                </c:pt>
                <c:pt idx="12">
                  <c:v>-3.1</c:v>
                </c:pt>
                <c:pt idx="13">
                  <c:v>0</c:v>
                </c:pt>
                <c:pt idx="14">
                  <c:v>0.3</c:v>
                </c:pt>
                <c:pt idx="15">
                  <c:v>2.7</c:v>
                </c:pt>
                <c:pt idx="16">
                  <c:v>4.4000000000000004</c:v>
                </c:pt>
                <c:pt idx="17">
                  <c:v>4.5999999999999996</c:v>
                </c:pt>
                <c:pt idx="18">
                  <c:v>1.3</c:v>
                </c:pt>
                <c:pt idx="19">
                  <c:v>5.0999999999999996</c:v>
                </c:pt>
                <c:pt idx="20">
                  <c:v>2.8</c:v>
                </c:pt>
                <c:pt idx="21">
                  <c:v>-0.6</c:v>
                </c:pt>
                <c:pt idx="22">
                  <c:v>-3.7</c:v>
                </c:pt>
                <c:pt idx="23">
                  <c:v>-0.8</c:v>
                </c:pt>
                <c:pt idx="24">
                  <c:v>-0.6</c:v>
                </c:pt>
                <c:pt idx="25">
                  <c:v>0</c:v>
                </c:pt>
                <c:pt idx="26">
                  <c:v>0.7</c:v>
                </c:pt>
                <c:pt idx="27">
                  <c:v>0.8</c:v>
                </c:pt>
                <c:pt idx="28">
                  <c:v>3.2</c:v>
                </c:pt>
                <c:pt idx="29">
                  <c:v>3.1</c:v>
                </c:pt>
                <c:pt idx="30">
                  <c:v>1.5</c:v>
                </c:pt>
              </c:numCache>
            </c:numRef>
          </c:val>
          <c:smooth val="0"/>
        </c:ser>
        <c:ser>
          <c:idx val="1"/>
          <c:order val="1"/>
          <c:tx>
            <c:v>Td</c:v>
          </c:tx>
          <c:spPr>
            <a:ln w="25400">
              <a:solidFill>
                <a:srgbClr val="007400"/>
              </a:solidFill>
            </a:ln>
          </c:spPr>
          <c:marker>
            <c:symbol val="none"/>
          </c:marker>
          <c:cat>
            <c:numRef>
              <c:f>'[2]Daten für Diagr.'!$A$90:$A$120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'Daten für Diagr.'!$B$2:$B$32</c:f>
              <c:numCache>
                <c:formatCode>0.0</c:formatCode>
                <c:ptCount val="31"/>
                <c:pt idx="0">
                  <c:v>1.3</c:v>
                </c:pt>
                <c:pt idx="1">
                  <c:v>0.6</c:v>
                </c:pt>
                <c:pt idx="2">
                  <c:v>1.7</c:v>
                </c:pt>
                <c:pt idx="3">
                  <c:v>2.2999999999999998</c:v>
                </c:pt>
                <c:pt idx="4">
                  <c:v>4.3</c:v>
                </c:pt>
                <c:pt idx="5">
                  <c:v>5.3</c:v>
                </c:pt>
                <c:pt idx="6">
                  <c:v>6.2</c:v>
                </c:pt>
                <c:pt idx="7">
                  <c:v>3.2</c:v>
                </c:pt>
                <c:pt idx="8">
                  <c:v>1.4</c:v>
                </c:pt>
                <c:pt idx="9">
                  <c:v>4.0999999999999996</c:v>
                </c:pt>
                <c:pt idx="10">
                  <c:v>-3.9</c:v>
                </c:pt>
                <c:pt idx="11">
                  <c:v>-4.2</c:v>
                </c:pt>
                <c:pt idx="12">
                  <c:v>-4.5999999999999996</c:v>
                </c:pt>
                <c:pt idx="13">
                  <c:v>-5.5</c:v>
                </c:pt>
                <c:pt idx="14">
                  <c:v>-3.6</c:v>
                </c:pt>
                <c:pt idx="15">
                  <c:v>-4.5</c:v>
                </c:pt>
                <c:pt idx="16">
                  <c:v>-0.1</c:v>
                </c:pt>
                <c:pt idx="17">
                  <c:v>1.2</c:v>
                </c:pt>
                <c:pt idx="18">
                  <c:v>-0.4</c:v>
                </c:pt>
                <c:pt idx="19">
                  <c:v>1.6</c:v>
                </c:pt>
                <c:pt idx="20">
                  <c:v>0.2</c:v>
                </c:pt>
                <c:pt idx="21">
                  <c:v>-2.1</c:v>
                </c:pt>
                <c:pt idx="22">
                  <c:v>-6.1</c:v>
                </c:pt>
                <c:pt idx="23">
                  <c:v>-6.2</c:v>
                </c:pt>
                <c:pt idx="24">
                  <c:v>-3.8</c:v>
                </c:pt>
                <c:pt idx="25">
                  <c:v>-3.1</c:v>
                </c:pt>
                <c:pt idx="26">
                  <c:v>-2.2999999999999998</c:v>
                </c:pt>
                <c:pt idx="27">
                  <c:v>-1.3</c:v>
                </c:pt>
                <c:pt idx="28">
                  <c:v>0.6</c:v>
                </c:pt>
                <c:pt idx="29">
                  <c:v>-0.1</c:v>
                </c:pt>
                <c:pt idx="30">
                  <c:v>-0.7</c:v>
                </c:pt>
              </c:numCache>
            </c:numRef>
          </c:val>
          <c:smooth val="0"/>
        </c:ser>
        <c:ser>
          <c:idx val="2"/>
          <c:order val="2"/>
          <c:tx>
            <c:v>Tmin</c:v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-1.9723865877712032E-2"/>
                  <c:y val="1.6830225922032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4464168310322156E-2"/>
                  <c:y val="-1.8165304268846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0427402196027272E-2"/>
                  <c:y val="1.6762999992848304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layout>
                <c:manualLayout>
                  <c:x val="-3.1558288941692943E-2"/>
                  <c:y val="-1.9981834695731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9723865877712032E-2"/>
                  <c:y val="-1.6964105644832542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7521419290044364E-2"/>
                  <c:y val="6.7334634941749452E-3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9447731755424065E-3"/>
                  <c:y val="-1.2715712988192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9447731755424063E-2"/>
                  <c:y val="1.2715712988192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5411069178482866E-2"/>
                  <c:y val="-5.4596036530855983E-4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4188034188034191E-2"/>
                  <c:y val="1.4532243415077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-1.9723865877712032E-2"/>
                  <c:y val="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2.3057250979722211E-2"/>
                  <c:y val="-1.768385218877613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2.2353714661406968E-2"/>
                  <c:y val="1.6562752544215353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delete val="1"/>
            </c:dLbl>
            <c:dLbl>
              <c:idx val="17"/>
              <c:layout>
                <c:manualLayout>
                  <c:x val="-1.7797553412332336E-2"/>
                  <c:y val="-1.688128902143363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3.8132807363576597E-2"/>
                  <c:y val="1.2715569954300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delete val="1"/>
            </c:dLbl>
            <c:dLbl>
              <c:idx val="20"/>
              <c:layout>
                <c:manualLayout>
                  <c:x val="-3.4891570506349431E-2"/>
                  <c:y val="1.7710456492665939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4.339260846832016E-2"/>
                  <c:y val="6.7310319180129731E-3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4.0762656147271432E-2"/>
                  <c:y val="5.93104336072432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2.1038790269559501E-2"/>
                  <c:y val="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2.6298487836949377E-2"/>
                  <c:y val="-1.9981834695731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7.889546351084813E-3"/>
                  <c:y val="1.4532243415077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2.6298487836949377E-3"/>
                  <c:y val="5.44959128065395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3.3335921767175553E-3"/>
                  <c:y val="1.2260865212011987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2.0184607101627092E-3"/>
                  <c:y val="1.5088645254493051E-3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>
                <c:manualLayout>
                  <c:x val="-2.7002024155264617E-2"/>
                  <c:y val="1.6897022749540504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-2.0427402196027272E-2"/>
                  <c:y val="1.6709934418960574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'[2]Daten für Diagr.'!$A$90:$A$120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'Daten für Diagr.'!$D$2:$D$32</c:f>
              <c:numCache>
                <c:formatCode>0.0</c:formatCode>
                <c:ptCount val="31"/>
                <c:pt idx="0">
                  <c:v>0.4</c:v>
                </c:pt>
                <c:pt idx="1">
                  <c:v>-2.7</c:v>
                </c:pt>
                <c:pt idx="2">
                  <c:v>0.2</c:v>
                </c:pt>
                <c:pt idx="3">
                  <c:v>-1.3</c:v>
                </c:pt>
                <c:pt idx="4">
                  <c:v>1</c:v>
                </c:pt>
                <c:pt idx="5">
                  <c:v>1</c:v>
                </c:pt>
                <c:pt idx="6">
                  <c:v>2.5</c:v>
                </c:pt>
                <c:pt idx="7">
                  <c:v>0.7</c:v>
                </c:pt>
                <c:pt idx="8">
                  <c:v>0.2</c:v>
                </c:pt>
                <c:pt idx="9">
                  <c:v>-1.6</c:v>
                </c:pt>
                <c:pt idx="10">
                  <c:v>-4.5999999999999996</c:v>
                </c:pt>
                <c:pt idx="11">
                  <c:v>-4.9000000000000004</c:v>
                </c:pt>
                <c:pt idx="12">
                  <c:v>-5.9</c:v>
                </c:pt>
                <c:pt idx="13">
                  <c:v>-10.9</c:v>
                </c:pt>
                <c:pt idx="14">
                  <c:v>-7.6</c:v>
                </c:pt>
                <c:pt idx="15">
                  <c:v>-11.5</c:v>
                </c:pt>
                <c:pt idx="16">
                  <c:v>-3.6</c:v>
                </c:pt>
                <c:pt idx="17">
                  <c:v>-0.5</c:v>
                </c:pt>
                <c:pt idx="18">
                  <c:v>-1.8</c:v>
                </c:pt>
                <c:pt idx="19">
                  <c:v>-0.8</c:v>
                </c:pt>
                <c:pt idx="20">
                  <c:v>-1.1000000000000001</c:v>
                </c:pt>
                <c:pt idx="21">
                  <c:v>-3.9</c:v>
                </c:pt>
                <c:pt idx="22">
                  <c:v>-9.1</c:v>
                </c:pt>
                <c:pt idx="23">
                  <c:v>-12.7</c:v>
                </c:pt>
                <c:pt idx="24">
                  <c:v>-6.9</c:v>
                </c:pt>
                <c:pt idx="25">
                  <c:v>-6.3</c:v>
                </c:pt>
                <c:pt idx="26">
                  <c:v>-5</c:v>
                </c:pt>
                <c:pt idx="27">
                  <c:v>-3.7</c:v>
                </c:pt>
                <c:pt idx="28">
                  <c:v>-0.8</c:v>
                </c:pt>
                <c:pt idx="29">
                  <c:v>-2.2000000000000002</c:v>
                </c:pt>
                <c:pt idx="30">
                  <c:v>-2.5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65696"/>
        <c:axId val="84367232"/>
      </c:lineChart>
      <c:catAx>
        <c:axId val="84365696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dd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4367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367232"/>
        <c:scaling>
          <c:orientation val="minMax"/>
          <c:max val="20"/>
          <c:min val="-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4365696"/>
        <c:crosses val="autoZero"/>
        <c:crossBetween val="between"/>
      </c:valAx>
      <c:catAx>
        <c:axId val="84368768"/>
        <c:scaling>
          <c:orientation val="minMax"/>
        </c:scaling>
        <c:delete val="1"/>
        <c:axPos val="b"/>
        <c:majorTickMark val="out"/>
        <c:minorTickMark val="none"/>
        <c:tickLblPos val="nextTo"/>
        <c:crossAx val="84382848"/>
        <c:crosses val="autoZero"/>
        <c:auto val="1"/>
        <c:lblAlgn val="ctr"/>
        <c:lblOffset val="100"/>
        <c:noMultiLvlLbl val="0"/>
      </c:catAx>
      <c:valAx>
        <c:axId val="84382848"/>
        <c:scaling>
          <c:orientation val="minMax"/>
          <c:max val="25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crossAx val="84368768"/>
        <c:crosses val="max"/>
        <c:crossBetween val="between"/>
      </c:valAx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4" name="Grafik 3" descr=":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4238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9525</xdr:colOff>
      <xdr:row>26</xdr:row>
      <xdr:rowOff>9525</xdr:rowOff>
    </xdr:to>
    <xdr:pic>
      <xdr:nvPicPr>
        <xdr:cNvPr id="6" name="Grafik 5" descr=":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4238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9525</xdr:colOff>
      <xdr:row>56</xdr:row>
      <xdr:rowOff>9525</xdr:rowOff>
    </xdr:to>
    <xdr:pic>
      <xdr:nvPicPr>
        <xdr:cNvPr id="7" name="Grafik 6" descr=":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9172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9525</xdr:colOff>
      <xdr:row>56</xdr:row>
      <xdr:rowOff>9525</xdr:rowOff>
    </xdr:to>
    <xdr:pic>
      <xdr:nvPicPr>
        <xdr:cNvPr id="9" name="Grafik 8" descr=":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9172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1</xdr:row>
      <xdr:rowOff>66675</xdr:rowOff>
    </xdr:from>
    <xdr:to>
      <xdr:col>12</xdr:col>
      <xdr:colOff>752475</xdr:colOff>
      <xdr:row>15</xdr:row>
      <xdr:rowOff>47625</xdr:rowOff>
    </xdr:to>
    <xdr:graphicFrame macro="">
      <xdr:nvGraphicFramePr>
        <xdr:cNvPr id="307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12</xdr:row>
      <xdr:rowOff>0</xdr:rowOff>
    </xdr:from>
    <xdr:to>
      <xdr:col>6</xdr:col>
      <xdr:colOff>466725</xdr:colOff>
      <xdr:row>29</xdr:row>
      <xdr:rowOff>0</xdr:rowOff>
    </xdr:to>
    <xdr:graphicFrame macro="">
      <xdr:nvGraphicFramePr>
        <xdr:cNvPr id="3074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504825</xdr:colOff>
      <xdr:row>14</xdr:row>
      <xdr:rowOff>190500</xdr:rowOff>
    </xdr:from>
    <xdr:to>
      <xdr:col>12</xdr:col>
      <xdr:colOff>752475</xdr:colOff>
      <xdr:row>29</xdr:row>
      <xdr:rowOff>0</xdr:rowOff>
    </xdr:to>
    <xdr:graphicFrame macro="">
      <xdr:nvGraphicFramePr>
        <xdr:cNvPr id="3075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29</xdr:row>
      <xdr:rowOff>1</xdr:rowOff>
    </xdr:from>
    <xdr:to>
      <xdr:col>12</xdr:col>
      <xdr:colOff>752475</xdr:colOff>
      <xdr:row>63</xdr:row>
      <xdr:rowOff>190501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11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12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13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14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Basti/Eigene%20Dateien/Wetterkalender%20September%2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Wetterkalender%202012/Wetterkalender%20November%2020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ttelhilfstabelle"/>
      <sheetName val="Kurztab."/>
      <sheetName val="Sichtst."/>
      <sheetName val="Monatsdiagramm"/>
      <sheetName val="Daten für Diagr."/>
      <sheetName val="Modul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2">
          <cell r="A62" t="str">
            <v>01</v>
          </cell>
        </row>
        <row r="63">
          <cell r="A63" t="str">
            <v>02</v>
          </cell>
        </row>
        <row r="64">
          <cell r="A64" t="str">
            <v>03</v>
          </cell>
        </row>
        <row r="65">
          <cell r="A65" t="str">
            <v>04</v>
          </cell>
        </row>
        <row r="66">
          <cell r="A66" t="str">
            <v>05</v>
          </cell>
        </row>
        <row r="67">
          <cell r="A67" t="str">
            <v>06</v>
          </cell>
        </row>
        <row r="68">
          <cell r="A68" t="str">
            <v>07</v>
          </cell>
        </row>
        <row r="69">
          <cell r="A69" t="str">
            <v>08</v>
          </cell>
        </row>
        <row r="70">
          <cell r="A70" t="str">
            <v>09</v>
          </cell>
        </row>
        <row r="71">
          <cell r="A71" t="str">
            <v>10</v>
          </cell>
        </row>
        <row r="72">
          <cell r="A72" t="str">
            <v>11</v>
          </cell>
        </row>
        <row r="73">
          <cell r="A73" t="str">
            <v>12</v>
          </cell>
        </row>
        <row r="74">
          <cell r="A74" t="str">
            <v>13</v>
          </cell>
        </row>
        <row r="75">
          <cell r="A75" t="str">
            <v>14</v>
          </cell>
        </row>
        <row r="76">
          <cell r="A76" t="str">
            <v>15</v>
          </cell>
        </row>
        <row r="77">
          <cell r="A77" t="str">
            <v>16</v>
          </cell>
        </row>
        <row r="78">
          <cell r="A78" t="str">
            <v>17</v>
          </cell>
        </row>
        <row r="79">
          <cell r="A79" t="str">
            <v>18</v>
          </cell>
        </row>
        <row r="80">
          <cell r="A80" t="str">
            <v>19</v>
          </cell>
        </row>
        <row r="81">
          <cell r="A81" t="str">
            <v>20</v>
          </cell>
        </row>
        <row r="82">
          <cell r="A82" t="str">
            <v>21</v>
          </cell>
        </row>
        <row r="83">
          <cell r="A83" t="str">
            <v>22</v>
          </cell>
        </row>
        <row r="84">
          <cell r="A84" t="str">
            <v>23</v>
          </cell>
        </row>
        <row r="85">
          <cell r="A85" t="str">
            <v>24</v>
          </cell>
        </row>
        <row r="86">
          <cell r="A86" t="str">
            <v>25</v>
          </cell>
        </row>
        <row r="87">
          <cell r="A87" t="str">
            <v>26</v>
          </cell>
        </row>
        <row r="88">
          <cell r="A88" t="str">
            <v>27</v>
          </cell>
        </row>
        <row r="89">
          <cell r="A89" t="str">
            <v>28</v>
          </cell>
        </row>
        <row r="90">
          <cell r="A90" t="str">
            <v>29</v>
          </cell>
        </row>
        <row r="91">
          <cell r="A91" t="str">
            <v>30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ttelhilfstabelle"/>
      <sheetName val="Kurztab."/>
      <sheetName val="Sichtst."/>
      <sheetName val="Monatsdiagramm"/>
      <sheetName val="Daten für Diagr."/>
      <sheetName val="Modul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>
            <v>6.3</v>
          </cell>
        </row>
        <row r="90">
          <cell r="A90">
            <v>1</v>
          </cell>
        </row>
        <row r="91">
          <cell r="A91">
            <v>2</v>
          </cell>
        </row>
        <row r="92">
          <cell r="A92">
            <v>3</v>
          </cell>
        </row>
        <row r="93">
          <cell r="A93">
            <v>4</v>
          </cell>
        </row>
        <row r="94">
          <cell r="A94">
            <v>5</v>
          </cell>
        </row>
        <row r="95">
          <cell r="A95">
            <v>6</v>
          </cell>
        </row>
        <row r="96">
          <cell r="A96">
            <v>7</v>
          </cell>
        </row>
        <row r="97">
          <cell r="A97">
            <v>8</v>
          </cell>
        </row>
        <row r="98">
          <cell r="A98">
            <v>9</v>
          </cell>
        </row>
        <row r="99">
          <cell r="A99">
            <v>10</v>
          </cell>
        </row>
        <row r="100">
          <cell r="A100">
            <v>11</v>
          </cell>
        </row>
        <row r="101">
          <cell r="A101">
            <v>12</v>
          </cell>
        </row>
        <row r="102">
          <cell r="A102">
            <v>13</v>
          </cell>
        </row>
        <row r="103">
          <cell r="A103">
            <v>14</v>
          </cell>
        </row>
        <row r="104">
          <cell r="A104">
            <v>15</v>
          </cell>
        </row>
        <row r="105">
          <cell r="A105">
            <v>16</v>
          </cell>
        </row>
        <row r="106">
          <cell r="A106">
            <v>17</v>
          </cell>
        </row>
        <row r="107">
          <cell r="A107">
            <v>18</v>
          </cell>
        </row>
        <row r="108">
          <cell r="A108">
            <v>19</v>
          </cell>
        </row>
        <row r="109">
          <cell r="A109">
            <v>20</v>
          </cell>
        </row>
        <row r="110">
          <cell r="A110">
            <v>21</v>
          </cell>
        </row>
        <row r="111">
          <cell r="A111">
            <v>22</v>
          </cell>
        </row>
        <row r="112">
          <cell r="A112">
            <v>23</v>
          </cell>
        </row>
        <row r="113">
          <cell r="A113">
            <v>24</v>
          </cell>
        </row>
        <row r="114">
          <cell r="A114">
            <v>25</v>
          </cell>
        </row>
        <row r="115">
          <cell r="A115">
            <v>26</v>
          </cell>
        </row>
        <row r="116">
          <cell r="A116">
            <v>27</v>
          </cell>
        </row>
        <row r="117">
          <cell r="A117">
            <v>28</v>
          </cell>
        </row>
        <row r="118">
          <cell r="A118">
            <v>29</v>
          </cell>
        </row>
        <row r="119">
          <cell r="A119">
            <v>30</v>
          </cell>
        </row>
        <row r="120">
          <cell r="A120">
            <v>31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topLeftCell="A31" workbookViewId="0">
      <selection activeCell="B48" sqref="B48"/>
    </sheetView>
  </sheetViews>
  <sheetFormatPr baseColWidth="10" defaultRowHeight="12.75" x14ac:dyDescent="0.2"/>
  <cols>
    <col min="1" max="1" width="7" customWidth="1"/>
    <col min="2" max="2" width="7.85546875" customWidth="1"/>
    <col min="3" max="3" width="14.5703125" customWidth="1"/>
    <col min="4" max="4" width="9.5703125" customWidth="1"/>
    <col min="5" max="5" width="19.5703125" customWidth="1"/>
    <col min="6" max="6" width="10.7109375" customWidth="1"/>
    <col min="7" max="7" width="3.140625" customWidth="1"/>
    <col min="8" max="8" width="7" customWidth="1"/>
    <col min="9" max="9" width="7.85546875" customWidth="1"/>
    <col min="10" max="10" width="14.5703125" customWidth="1"/>
    <col min="11" max="11" width="9.5703125" customWidth="1"/>
    <col min="12" max="12" width="19.5703125" customWidth="1"/>
    <col min="13" max="13" width="10.7109375" customWidth="1"/>
  </cols>
  <sheetData>
    <row r="1" spans="1:14" ht="13.5" thickBot="1" x14ac:dyDescent="0.25"/>
    <row r="2" spans="1:14" ht="15.75" thickBot="1" x14ac:dyDescent="0.25">
      <c r="A2" s="68" t="s">
        <v>114</v>
      </c>
      <c r="B2" s="68" t="s">
        <v>115</v>
      </c>
      <c r="C2" s="68" t="s">
        <v>174</v>
      </c>
      <c r="D2" s="68" t="s">
        <v>116</v>
      </c>
      <c r="E2" s="69" t="s">
        <v>141</v>
      </c>
      <c r="F2" s="69" t="s">
        <v>175</v>
      </c>
      <c r="G2" s="70"/>
      <c r="H2" s="68" t="s">
        <v>114</v>
      </c>
      <c r="I2" s="68" t="s">
        <v>115</v>
      </c>
      <c r="J2" s="68" t="s">
        <v>174</v>
      </c>
      <c r="K2" s="68" t="s">
        <v>116</v>
      </c>
      <c r="L2" s="69" t="s">
        <v>141</v>
      </c>
      <c r="M2" s="69" t="s">
        <v>175</v>
      </c>
      <c r="N2" s="71"/>
    </row>
    <row r="3" spans="1:14" ht="15" x14ac:dyDescent="0.2">
      <c r="A3" s="72" t="s">
        <v>117</v>
      </c>
      <c r="B3" s="73">
        <v>1</v>
      </c>
      <c r="C3" s="73">
        <v>86</v>
      </c>
      <c r="D3" s="74">
        <v>1007.9</v>
      </c>
      <c r="E3" s="75">
        <v>-2.6</v>
      </c>
      <c r="F3" s="119">
        <v>8</v>
      </c>
      <c r="G3" s="70"/>
      <c r="H3" s="72" t="s">
        <v>117</v>
      </c>
      <c r="I3" s="73">
        <v>0</v>
      </c>
      <c r="J3" s="73">
        <v>88</v>
      </c>
      <c r="K3" s="74">
        <v>1009.6</v>
      </c>
      <c r="L3" s="74">
        <v>-3.1</v>
      </c>
      <c r="M3" s="119">
        <v>8</v>
      </c>
      <c r="N3" s="71"/>
    </row>
    <row r="4" spans="1:14" ht="15" x14ac:dyDescent="0.2">
      <c r="A4" s="76" t="s">
        <v>118</v>
      </c>
      <c r="B4" s="77">
        <v>1</v>
      </c>
      <c r="C4" s="77">
        <v>87</v>
      </c>
      <c r="D4" s="78">
        <v>1007.8</v>
      </c>
      <c r="E4" s="79">
        <v>-3.7</v>
      </c>
      <c r="F4" s="119">
        <v>8</v>
      </c>
      <c r="G4" s="70"/>
      <c r="H4" s="76" t="s">
        <v>118</v>
      </c>
      <c r="I4" s="77">
        <v>0</v>
      </c>
      <c r="J4" s="77">
        <v>89</v>
      </c>
      <c r="K4" s="78">
        <v>1009.4</v>
      </c>
      <c r="L4" s="78">
        <v>-3.3</v>
      </c>
      <c r="M4" s="119">
        <v>8</v>
      </c>
      <c r="N4" s="71"/>
    </row>
    <row r="5" spans="1:14" ht="15" x14ac:dyDescent="0.2">
      <c r="A5" s="72" t="s">
        <v>119</v>
      </c>
      <c r="B5" s="73">
        <v>0</v>
      </c>
      <c r="C5" s="73">
        <v>88</v>
      </c>
      <c r="D5" s="74">
        <v>1007.5</v>
      </c>
      <c r="E5" s="75">
        <v>-3.4</v>
      </c>
      <c r="F5" s="119">
        <v>8</v>
      </c>
      <c r="G5" s="70"/>
      <c r="H5" s="72" t="s">
        <v>119</v>
      </c>
      <c r="I5" s="73">
        <v>1</v>
      </c>
      <c r="J5" s="73">
        <v>89</v>
      </c>
      <c r="K5" s="74">
        <v>1009.3</v>
      </c>
      <c r="L5" s="74">
        <v>-3.5</v>
      </c>
      <c r="M5" s="119">
        <v>8</v>
      </c>
      <c r="N5" s="71"/>
    </row>
    <row r="6" spans="1:14" ht="15" x14ac:dyDescent="0.2">
      <c r="A6" s="76" t="s">
        <v>120</v>
      </c>
      <c r="B6" s="77">
        <v>0</v>
      </c>
      <c r="C6" s="77">
        <v>89</v>
      </c>
      <c r="D6" s="78">
        <v>1007.6</v>
      </c>
      <c r="E6" s="79">
        <v>-3.5</v>
      </c>
      <c r="F6" s="119">
        <v>8</v>
      </c>
      <c r="G6" s="70"/>
      <c r="H6" s="76" t="s">
        <v>120</v>
      </c>
      <c r="I6" s="77">
        <v>1</v>
      </c>
      <c r="J6" s="77">
        <v>89</v>
      </c>
      <c r="K6" s="78">
        <v>1009.3</v>
      </c>
      <c r="L6" s="78">
        <v>-3.5</v>
      </c>
      <c r="M6" s="119">
        <v>8</v>
      </c>
      <c r="N6" s="71"/>
    </row>
    <row r="7" spans="1:14" ht="15" x14ac:dyDescent="0.2">
      <c r="A7" s="72" t="s">
        <v>121</v>
      </c>
      <c r="B7" s="73">
        <v>1</v>
      </c>
      <c r="C7" s="73">
        <v>91</v>
      </c>
      <c r="D7" s="74">
        <v>1007.4</v>
      </c>
      <c r="E7" s="75">
        <v>-3</v>
      </c>
      <c r="F7" s="119">
        <v>8</v>
      </c>
      <c r="G7" s="70"/>
      <c r="H7" s="72" t="s">
        <v>121</v>
      </c>
      <c r="I7" s="73">
        <v>0</v>
      </c>
      <c r="J7" s="73">
        <v>90</v>
      </c>
      <c r="K7" s="78">
        <v>1009.1</v>
      </c>
      <c r="L7" s="74">
        <v>-3.1</v>
      </c>
      <c r="M7" s="119">
        <v>8</v>
      </c>
      <c r="N7" s="71"/>
    </row>
    <row r="8" spans="1:14" ht="15" x14ac:dyDescent="0.2">
      <c r="A8" s="76" t="s">
        <v>122</v>
      </c>
      <c r="B8" s="77">
        <v>0</v>
      </c>
      <c r="C8" s="77">
        <v>94</v>
      </c>
      <c r="D8" s="78">
        <v>1007.4</v>
      </c>
      <c r="E8" s="79">
        <v>-2.9</v>
      </c>
      <c r="F8" s="119">
        <v>8</v>
      </c>
      <c r="G8" s="70"/>
      <c r="H8" s="76" t="s">
        <v>122</v>
      </c>
      <c r="I8" s="77">
        <v>1</v>
      </c>
      <c r="J8" s="77">
        <v>91</v>
      </c>
      <c r="K8" s="74">
        <v>1009.2</v>
      </c>
      <c r="L8" s="78">
        <v>-3.2</v>
      </c>
      <c r="M8" s="119">
        <v>8</v>
      </c>
      <c r="N8" s="71"/>
    </row>
    <row r="9" spans="1:14" ht="15" x14ac:dyDescent="0.2">
      <c r="A9" s="72" t="s">
        <v>123</v>
      </c>
      <c r="B9" s="73">
        <v>0</v>
      </c>
      <c r="C9" s="73">
        <v>94</v>
      </c>
      <c r="D9" s="74">
        <v>1007.6</v>
      </c>
      <c r="E9" s="75">
        <v>-2.9</v>
      </c>
      <c r="F9" s="119">
        <v>8</v>
      </c>
      <c r="G9" s="70"/>
      <c r="H9" s="72" t="s">
        <v>123</v>
      </c>
      <c r="I9" s="73">
        <v>1</v>
      </c>
      <c r="J9" s="73">
        <v>92</v>
      </c>
      <c r="K9" s="78">
        <v>1009.2</v>
      </c>
      <c r="L9" s="74">
        <v>-3.3</v>
      </c>
      <c r="M9" s="119">
        <v>8</v>
      </c>
      <c r="N9" s="71"/>
    </row>
    <row r="10" spans="1:14" ht="15" x14ac:dyDescent="0.2">
      <c r="A10" s="76" t="s">
        <v>124</v>
      </c>
      <c r="B10" s="77">
        <v>0</v>
      </c>
      <c r="C10" s="77">
        <v>94</v>
      </c>
      <c r="D10" s="78">
        <v>1007.9</v>
      </c>
      <c r="E10" s="78">
        <v>-2.5</v>
      </c>
      <c r="F10" s="119">
        <v>8</v>
      </c>
      <c r="G10" s="70"/>
      <c r="H10" s="76" t="s">
        <v>124</v>
      </c>
      <c r="I10" s="77">
        <v>0</v>
      </c>
      <c r="J10" s="77">
        <v>93</v>
      </c>
      <c r="K10" s="78">
        <v>1009.5</v>
      </c>
      <c r="L10" s="78">
        <v>-3.4</v>
      </c>
      <c r="M10" s="119">
        <v>8</v>
      </c>
      <c r="N10" s="71"/>
    </row>
    <row r="11" spans="1:14" ht="15" x14ac:dyDescent="0.2">
      <c r="A11" s="72" t="s">
        <v>125</v>
      </c>
      <c r="B11" s="73">
        <v>0</v>
      </c>
      <c r="C11" s="73">
        <v>93</v>
      </c>
      <c r="D11" s="74">
        <v>1007.8</v>
      </c>
      <c r="E11" s="74">
        <v>-2</v>
      </c>
      <c r="F11" s="119">
        <v>8</v>
      </c>
      <c r="G11" s="70"/>
      <c r="H11" s="72" t="s">
        <v>125</v>
      </c>
      <c r="I11" s="73">
        <v>0</v>
      </c>
      <c r="J11" s="73">
        <v>92</v>
      </c>
      <c r="K11" s="74">
        <v>1009.7</v>
      </c>
      <c r="L11" s="74">
        <v>-3.1</v>
      </c>
      <c r="M11" s="119">
        <v>8</v>
      </c>
      <c r="N11" s="71"/>
    </row>
    <row r="12" spans="1:14" ht="15" x14ac:dyDescent="0.2">
      <c r="A12" s="76" t="s">
        <v>126</v>
      </c>
      <c r="B12" s="77">
        <v>1</v>
      </c>
      <c r="C12" s="77">
        <v>92</v>
      </c>
      <c r="D12" s="78">
        <v>1008.2</v>
      </c>
      <c r="E12" s="78">
        <v>-1.9</v>
      </c>
      <c r="F12" s="119">
        <v>7</v>
      </c>
      <c r="G12" s="70"/>
      <c r="H12" s="76" t="s">
        <v>126</v>
      </c>
      <c r="I12" s="77">
        <v>1</v>
      </c>
      <c r="J12" s="77">
        <v>89</v>
      </c>
      <c r="K12" s="78">
        <v>1009.8</v>
      </c>
      <c r="L12" s="78">
        <v>-2.7</v>
      </c>
      <c r="M12" s="119">
        <v>8</v>
      </c>
      <c r="N12" s="71"/>
    </row>
    <row r="13" spans="1:14" ht="15" x14ac:dyDescent="0.2">
      <c r="A13" s="72" t="s">
        <v>127</v>
      </c>
      <c r="B13" s="73">
        <v>1</v>
      </c>
      <c r="C13" s="73">
        <v>89</v>
      </c>
      <c r="D13" s="74">
        <v>1008.3</v>
      </c>
      <c r="E13" s="75">
        <v>-1.5</v>
      </c>
      <c r="F13" s="119">
        <v>7</v>
      </c>
      <c r="G13" s="70"/>
      <c r="H13" s="72" t="s">
        <v>127</v>
      </c>
      <c r="I13" s="73">
        <v>1</v>
      </c>
      <c r="J13" s="73">
        <v>83</v>
      </c>
      <c r="K13" s="74">
        <v>1010</v>
      </c>
      <c r="L13" s="74">
        <v>-2.1</v>
      </c>
      <c r="M13" s="119">
        <v>8</v>
      </c>
      <c r="N13" s="71"/>
    </row>
    <row r="14" spans="1:14" ht="15" x14ac:dyDescent="0.2">
      <c r="A14" s="76" t="s">
        <v>128</v>
      </c>
      <c r="B14" s="77">
        <v>1</v>
      </c>
      <c r="C14" s="77">
        <v>84</v>
      </c>
      <c r="D14" s="78">
        <v>1007.9</v>
      </c>
      <c r="E14" s="79">
        <v>-1.6</v>
      </c>
      <c r="F14" s="119">
        <v>7</v>
      </c>
      <c r="G14" s="70"/>
      <c r="H14" s="76" t="s">
        <v>128</v>
      </c>
      <c r="I14" s="77">
        <v>2</v>
      </c>
      <c r="J14" s="77">
        <v>74</v>
      </c>
      <c r="K14" s="78">
        <v>1009.7</v>
      </c>
      <c r="L14" s="78">
        <v>-2.9</v>
      </c>
      <c r="M14" s="119">
        <v>8</v>
      </c>
      <c r="N14" s="71"/>
    </row>
    <row r="15" spans="1:14" ht="15" x14ac:dyDescent="0.2">
      <c r="A15" s="72" t="s">
        <v>129</v>
      </c>
      <c r="B15" s="73">
        <v>1</v>
      </c>
      <c r="C15" s="73">
        <v>78</v>
      </c>
      <c r="D15" s="74">
        <v>1007.6</v>
      </c>
      <c r="E15" s="75">
        <v>-1.8</v>
      </c>
      <c r="F15" s="119">
        <v>7</v>
      </c>
      <c r="G15" s="70"/>
      <c r="H15" s="72" t="s">
        <v>129</v>
      </c>
      <c r="I15" s="73">
        <v>1</v>
      </c>
      <c r="J15" s="73">
        <v>82</v>
      </c>
      <c r="K15" s="74">
        <v>1009.7</v>
      </c>
      <c r="L15" s="74">
        <v>-2.2999999999999998</v>
      </c>
      <c r="M15" s="119">
        <v>8</v>
      </c>
      <c r="N15" s="71"/>
    </row>
    <row r="16" spans="1:14" ht="15" x14ac:dyDescent="0.2">
      <c r="A16" s="76" t="s">
        <v>130</v>
      </c>
      <c r="B16" s="77">
        <v>1</v>
      </c>
      <c r="C16" s="77">
        <v>73</v>
      </c>
      <c r="D16" s="78">
        <v>1007.7</v>
      </c>
      <c r="E16" s="79">
        <v>-2.2000000000000002</v>
      </c>
      <c r="F16" s="119">
        <v>7</v>
      </c>
      <c r="G16" s="70"/>
      <c r="H16" s="76" t="s">
        <v>130</v>
      </c>
      <c r="I16" s="77">
        <v>1</v>
      </c>
      <c r="J16" s="77">
        <v>84</v>
      </c>
      <c r="K16" s="78">
        <v>1009.7</v>
      </c>
      <c r="L16" s="78">
        <v>-2.1</v>
      </c>
      <c r="M16" s="119">
        <v>8</v>
      </c>
      <c r="N16" s="71"/>
    </row>
    <row r="17" spans="1:14" ht="15" x14ac:dyDescent="0.2">
      <c r="A17" s="72" t="s">
        <v>131</v>
      </c>
      <c r="B17" s="73">
        <v>1</v>
      </c>
      <c r="C17" s="73">
        <v>64</v>
      </c>
      <c r="D17" s="74">
        <v>1007.6</v>
      </c>
      <c r="E17" s="75">
        <v>-3.5</v>
      </c>
      <c r="F17" s="119">
        <v>7</v>
      </c>
      <c r="G17" s="70"/>
      <c r="H17" s="72" t="s">
        <v>131</v>
      </c>
      <c r="I17" s="73">
        <v>1</v>
      </c>
      <c r="J17" s="73">
        <v>77</v>
      </c>
      <c r="K17" s="74">
        <v>1009.5</v>
      </c>
      <c r="L17" s="74">
        <v>-2.2000000000000002</v>
      </c>
      <c r="M17" s="119">
        <v>8</v>
      </c>
      <c r="N17" s="71"/>
    </row>
    <row r="18" spans="1:14" ht="15" x14ac:dyDescent="0.2">
      <c r="A18" s="76" t="s">
        <v>132</v>
      </c>
      <c r="B18" s="77">
        <v>1</v>
      </c>
      <c r="C18" s="77">
        <v>66</v>
      </c>
      <c r="D18" s="78">
        <v>1007.4</v>
      </c>
      <c r="E18" s="79">
        <v>-3.6</v>
      </c>
      <c r="F18" s="119">
        <v>8</v>
      </c>
      <c r="G18" s="70"/>
      <c r="H18" s="76" t="s">
        <v>132</v>
      </c>
      <c r="I18" s="77">
        <v>1</v>
      </c>
      <c r="J18" s="77">
        <v>84</v>
      </c>
      <c r="K18" s="78">
        <v>1009.5</v>
      </c>
      <c r="L18" s="78">
        <v>-1.2</v>
      </c>
      <c r="M18" s="119">
        <v>8</v>
      </c>
      <c r="N18" s="71"/>
    </row>
    <row r="19" spans="1:14" ht="15" x14ac:dyDescent="0.2">
      <c r="A19" s="72" t="s">
        <v>133</v>
      </c>
      <c r="B19" s="73">
        <v>1</v>
      </c>
      <c r="C19" s="73">
        <v>70</v>
      </c>
      <c r="D19" s="74">
        <v>1007.7</v>
      </c>
      <c r="E19" s="75">
        <v>-3.1</v>
      </c>
      <c r="F19" s="119">
        <v>8</v>
      </c>
      <c r="G19" s="70"/>
      <c r="H19" s="72" t="s">
        <v>133</v>
      </c>
      <c r="I19" s="73">
        <v>1</v>
      </c>
      <c r="J19" s="73">
        <v>86</v>
      </c>
      <c r="K19" s="74">
        <v>1009.6</v>
      </c>
      <c r="L19" s="74">
        <v>-1.6</v>
      </c>
      <c r="M19" s="119">
        <v>8</v>
      </c>
      <c r="N19" s="71"/>
    </row>
    <row r="20" spans="1:14" ht="15" x14ac:dyDescent="0.2">
      <c r="A20" s="76" t="s">
        <v>134</v>
      </c>
      <c r="B20" s="77">
        <v>1</v>
      </c>
      <c r="C20" s="77">
        <v>67</v>
      </c>
      <c r="D20" s="78">
        <v>1007.8</v>
      </c>
      <c r="E20" s="79">
        <v>-3.8</v>
      </c>
      <c r="F20" s="119">
        <v>8</v>
      </c>
      <c r="G20" s="70"/>
      <c r="H20" s="76" t="s">
        <v>134</v>
      </c>
      <c r="I20" s="77">
        <v>1</v>
      </c>
      <c r="J20" s="77">
        <v>85</v>
      </c>
      <c r="K20" s="78">
        <v>1009.9</v>
      </c>
      <c r="L20" s="78">
        <v>-1.9</v>
      </c>
      <c r="M20" s="119">
        <v>8</v>
      </c>
      <c r="N20" s="71"/>
    </row>
    <row r="21" spans="1:14" ht="15" x14ac:dyDescent="0.2">
      <c r="A21" s="72" t="s">
        <v>135</v>
      </c>
      <c r="B21" s="73">
        <v>1</v>
      </c>
      <c r="C21" s="73">
        <v>74</v>
      </c>
      <c r="D21" s="74">
        <v>1007.8</v>
      </c>
      <c r="E21" s="75">
        <v>-3</v>
      </c>
      <c r="F21" s="119">
        <v>8</v>
      </c>
      <c r="G21" s="70"/>
      <c r="H21" s="72" t="s">
        <v>135</v>
      </c>
      <c r="I21" s="73">
        <v>1</v>
      </c>
      <c r="J21" s="73">
        <v>93</v>
      </c>
      <c r="K21" s="74">
        <v>1010.1</v>
      </c>
      <c r="L21" s="74">
        <v>-1.2</v>
      </c>
      <c r="M21" s="119">
        <v>8</v>
      </c>
      <c r="N21" s="71"/>
    </row>
    <row r="22" spans="1:14" ht="15" x14ac:dyDescent="0.2">
      <c r="A22" s="76" t="s">
        <v>136</v>
      </c>
      <c r="B22" s="77">
        <v>1</v>
      </c>
      <c r="C22" s="77">
        <v>78</v>
      </c>
      <c r="D22" s="78">
        <v>1008.4</v>
      </c>
      <c r="E22" s="79">
        <v>-2.6</v>
      </c>
      <c r="F22" s="119">
        <v>8</v>
      </c>
      <c r="G22" s="70"/>
      <c r="H22" s="76" t="s">
        <v>136</v>
      </c>
      <c r="I22" s="77">
        <v>1</v>
      </c>
      <c r="J22" s="77">
        <v>94</v>
      </c>
      <c r="K22" s="78">
        <v>1010.5</v>
      </c>
      <c r="L22" s="78">
        <v>-1.4</v>
      </c>
      <c r="M22" s="119">
        <v>8</v>
      </c>
      <c r="N22" s="71"/>
    </row>
    <row r="23" spans="1:14" ht="15" x14ac:dyDescent="0.2">
      <c r="A23" s="72" t="s">
        <v>137</v>
      </c>
      <c r="B23" s="73">
        <v>1</v>
      </c>
      <c r="C23" s="73">
        <v>82</v>
      </c>
      <c r="D23" s="74">
        <v>1008.9</v>
      </c>
      <c r="E23" s="75">
        <v>-2.8</v>
      </c>
      <c r="F23" s="119">
        <v>8</v>
      </c>
      <c r="G23" s="70"/>
      <c r="H23" s="72" t="s">
        <v>137</v>
      </c>
      <c r="I23" s="73">
        <v>1</v>
      </c>
      <c r="J23" s="73">
        <v>90</v>
      </c>
      <c r="K23" s="74">
        <v>1010.8</v>
      </c>
      <c r="L23" s="74">
        <v>-2.2000000000000002</v>
      </c>
      <c r="M23" s="119">
        <v>8</v>
      </c>
      <c r="N23" s="71"/>
    </row>
    <row r="24" spans="1:14" ht="15" x14ac:dyDescent="0.2">
      <c r="A24" s="76" t="s">
        <v>138</v>
      </c>
      <c r="B24" s="77">
        <v>1</v>
      </c>
      <c r="C24" s="77">
        <v>84</v>
      </c>
      <c r="D24" s="78">
        <v>1009</v>
      </c>
      <c r="E24" s="79">
        <v>-2.8</v>
      </c>
      <c r="F24" s="119">
        <v>8</v>
      </c>
      <c r="G24" s="70"/>
      <c r="H24" s="76" t="s">
        <v>138</v>
      </c>
      <c r="I24" s="77">
        <v>1</v>
      </c>
      <c r="J24" s="77">
        <v>93</v>
      </c>
      <c r="K24" s="78">
        <v>1010.9</v>
      </c>
      <c r="L24" s="78">
        <v>-1.9</v>
      </c>
      <c r="M24" s="119">
        <v>8</v>
      </c>
      <c r="N24" s="71"/>
    </row>
    <row r="25" spans="1:14" ht="15" x14ac:dyDescent="0.2">
      <c r="A25" s="76" t="s">
        <v>139</v>
      </c>
      <c r="B25" s="77">
        <v>0</v>
      </c>
      <c r="C25" s="77">
        <v>84</v>
      </c>
      <c r="D25" s="78">
        <v>1009.4</v>
      </c>
      <c r="E25" s="79">
        <v>-3</v>
      </c>
      <c r="F25" s="119">
        <v>8</v>
      </c>
      <c r="G25" s="70"/>
      <c r="H25" s="76" t="s">
        <v>139</v>
      </c>
      <c r="I25" s="77">
        <v>1</v>
      </c>
      <c r="J25" s="77">
        <v>92</v>
      </c>
      <c r="K25" s="78">
        <v>1010.6</v>
      </c>
      <c r="L25" s="78">
        <v>-2.1</v>
      </c>
      <c r="M25" s="119">
        <v>8</v>
      </c>
      <c r="N25" s="71"/>
    </row>
    <row r="26" spans="1:14" ht="15.75" thickBot="1" x14ac:dyDescent="0.25">
      <c r="A26" s="80" t="s">
        <v>140</v>
      </c>
      <c r="B26" s="81">
        <v>1</v>
      </c>
      <c r="C26" s="81">
        <v>85</v>
      </c>
      <c r="D26" s="74">
        <v>1009.6</v>
      </c>
      <c r="E26" s="82">
        <v>-3</v>
      </c>
      <c r="F26" s="119">
        <v>8</v>
      </c>
      <c r="G26" s="70"/>
      <c r="H26" s="72" t="s">
        <v>140</v>
      </c>
      <c r="I26" s="73">
        <v>1</v>
      </c>
      <c r="J26" s="81">
        <v>92</v>
      </c>
      <c r="K26" s="74">
        <v>1010.6</v>
      </c>
      <c r="L26" s="74">
        <v>-2.2000000000000002</v>
      </c>
      <c r="M26" s="119">
        <v>8</v>
      </c>
      <c r="N26" s="71"/>
    </row>
    <row r="27" spans="1:14" ht="15.75" thickBot="1" x14ac:dyDescent="0.25">
      <c r="A27" s="83" t="s">
        <v>112</v>
      </c>
      <c r="B27" s="84">
        <f>ROUND(AVERAGE(B3:B26),1)</f>
        <v>0.7</v>
      </c>
      <c r="C27" s="84">
        <f>ROUND(AVERAGE(C3:C26),1)</f>
        <v>82.8</v>
      </c>
      <c r="D27" s="84">
        <f>ROUND(AVERAGE(D3:D26),1)</f>
        <v>1008</v>
      </c>
      <c r="E27" s="120">
        <f>AVERAGE(E3:E26)</f>
        <v>-2.7791666666666663</v>
      </c>
      <c r="F27" s="84">
        <f>ROUND(AVERAGE(F3:F26),1)</f>
        <v>7.8</v>
      </c>
      <c r="G27" s="70"/>
      <c r="H27" s="83" t="s">
        <v>112</v>
      </c>
      <c r="I27" s="84">
        <f>ROUND(AVERAGE(I3:I26),1)</f>
        <v>0.8</v>
      </c>
      <c r="J27" s="84">
        <f>ROUND(AVERAGE(J3:J26),1)</f>
        <v>88</v>
      </c>
      <c r="K27" s="84">
        <f>ROUND(AVERAGE(K3:K26),1)</f>
        <v>1009.8</v>
      </c>
      <c r="L27" s="120">
        <f>AVERAGE(L3:L26)</f>
        <v>-2.4791666666666674</v>
      </c>
      <c r="M27" s="84">
        <f>ROUND(AVERAGE(M3:M26),1)</f>
        <v>8</v>
      </c>
      <c r="N27" s="71"/>
    </row>
    <row r="28" spans="1:14" ht="15" x14ac:dyDescent="0.2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1"/>
    </row>
    <row r="29" spans="1:14" ht="15" x14ac:dyDescent="0.2">
      <c r="A29" s="70"/>
      <c r="B29" s="70"/>
      <c r="C29" s="70"/>
      <c r="D29" s="85"/>
      <c r="E29" s="86">
        <v>41363</v>
      </c>
      <c r="F29" s="87"/>
      <c r="G29" s="87"/>
      <c r="H29" s="87"/>
      <c r="I29" s="87"/>
      <c r="J29" s="87"/>
      <c r="K29" s="88"/>
      <c r="L29" s="86">
        <v>41364</v>
      </c>
      <c r="M29" s="87"/>
      <c r="N29" s="71"/>
    </row>
    <row r="30" spans="1:14" ht="15" x14ac:dyDescent="0.2">
      <c r="A30" s="70"/>
      <c r="B30" s="70"/>
      <c r="C30" s="70"/>
      <c r="D30" s="70"/>
      <c r="E30" s="87"/>
      <c r="F30" s="87"/>
      <c r="G30" s="87"/>
      <c r="H30" s="87"/>
      <c r="I30" s="87"/>
      <c r="J30" s="87"/>
      <c r="K30" s="87"/>
      <c r="L30" s="87"/>
      <c r="M30" s="87"/>
      <c r="N30" s="71"/>
    </row>
    <row r="31" spans="1:14" ht="15.75" thickBot="1" x14ac:dyDescent="0.25">
      <c r="A31" s="70"/>
      <c r="B31" s="70"/>
      <c r="C31" s="70"/>
      <c r="D31" s="70"/>
      <c r="E31" s="87"/>
      <c r="F31" s="87"/>
      <c r="G31" s="87"/>
      <c r="H31" s="87"/>
      <c r="I31" s="87"/>
      <c r="J31" s="87"/>
      <c r="K31" s="87"/>
      <c r="L31" s="87"/>
      <c r="M31" s="87"/>
      <c r="N31" s="71"/>
    </row>
    <row r="32" spans="1:14" ht="15.75" thickBot="1" x14ac:dyDescent="0.25">
      <c r="A32" s="68" t="s">
        <v>114</v>
      </c>
      <c r="B32" s="68" t="s">
        <v>115</v>
      </c>
      <c r="C32" s="68" t="s">
        <v>174</v>
      </c>
      <c r="D32" s="68" t="s">
        <v>116</v>
      </c>
      <c r="E32" s="69" t="s">
        <v>141</v>
      </c>
      <c r="F32" s="69" t="s">
        <v>175</v>
      </c>
      <c r="G32" s="87"/>
      <c r="H32" s="68" t="s">
        <v>114</v>
      </c>
      <c r="I32" s="68" t="s">
        <v>115</v>
      </c>
      <c r="J32" s="68" t="s">
        <v>174</v>
      </c>
      <c r="K32" s="68" t="s">
        <v>116</v>
      </c>
      <c r="L32" s="69" t="s">
        <v>141</v>
      </c>
      <c r="M32" s="69" t="s">
        <v>175</v>
      </c>
      <c r="N32" s="71"/>
    </row>
    <row r="33" spans="1:14" ht="15" x14ac:dyDescent="0.2">
      <c r="A33" s="72" t="s">
        <v>117</v>
      </c>
      <c r="B33" s="73">
        <v>1</v>
      </c>
      <c r="C33" s="73">
        <v>93</v>
      </c>
      <c r="D33" s="74">
        <v>1010.2</v>
      </c>
      <c r="E33" s="74">
        <v>-2.2999999999999998</v>
      </c>
      <c r="F33" s="119">
        <v>8</v>
      </c>
      <c r="G33" s="87"/>
      <c r="H33" s="72" t="s">
        <v>117</v>
      </c>
      <c r="I33" s="73">
        <v>0</v>
      </c>
      <c r="J33" s="73">
        <v>86</v>
      </c>
      <c r="K33" s="74">
        <v>1009</v>
      </c>
      <c r="L33" s="74">
        <v>-1.7</v>
      </c>
      <c r="M33" s="119">
        <v>7</v>
      </c>
      <c r="N33" s="71"/>
    </row>
    <row r="34" spans="1:14" ht="15" x14ac:dyDescent="0.2">
      <c r="A34" s="76" t="s">
        <v>118</v>
      </c>
      <c r="B34" s="77">
        <v>1</v>
      </c>
      <c r="C34" s="77">
        <v>92</v>
      </c>
      <c r="D34" s="78">
        <v>1010</v>
      </c>
      <c r="E34" s="78">
        <v>-2.7</v>
      </c>
      <c r="F34" s="119">
        <v>8</v>
      </c>
      <c r="G34" s="87"/>
      <c r="H34" s="76" t="s">
        <v>118</v>
      </c>
      <c r="I34" s="77">
        <v>1</v>
      </c>
      <c r="J34" s="77">
        <v>95</v>
      </c>
      <c r="K34" s="78">
        <v>1008.4</v>
      </c>
      <c r="L34" s="78">
        <v>-1.1000000000000001</v>
      </c>
      <c r="M34" s="119">
        <v>8</v>
      </c>
      <c r="N34" s="71"/>
    </row>
    <row r="35" spans="1:14" ht="15" x14ac:dyDescent="0.2">
      <c r="A35" s="72" t="s">
        <v>119</v>
      </c>
      <c r="B35" s="73">
        <v>1</v>
      </c>
      <c r="C35" s="73">
        <v>93</v>
      </c>
      <c r="D35" s="74">
        <v>1010.2</v>
      </c>
      <c r="E35" s="74">
        <v>-2.8</v>
      </c>
      <c r="F35" s="119">
        <v>8</v>
      </c>
      <c r="G35" s="87"/>
      <c r="H35" s="72" t="s">
        <v>119</v>
      </c>
      <c r="I35" s="73">
        <v>0</v>
      </c>
      <c r="J35" s="73">
        <v>97</v>
      </c>
      <c r="K35" s="74">
        <v>1007.4</v>
      </c>
      <c r="L35" s="74">
        <v>-0.9</v>
      </c>
      <c r="M35" s="119">
        <v>8</v>
      </c>
      <c r="N35" s="71"/>
    </row>
    <row r="36" spans="1:14" ht="15" x14ac:dyDescent="0.2">
      <c r="A36" s="76" t="s">
        <v>120</v>
      </c>
      <c r="B36" s="77">
        <v>1</v>
      </c>
      <c r="C36" s="77">
        <v>93</v>
      </c>
      <c r="D36" s="78">
        <v>1010.2</v>
      </c>
      <c r="E36" s="78">
        <v>-2.9</v>
      </c>
      <c r="F36" s="119">
        <v>8</v>
      </c>
      <c r="G36" s="87"/>
      <c r="H36" s="76" t="s">
        <v>120</v>
      </c>
      <c r="I36" s="77">
        <v>0</v>
      </c>
      <c r="J36" s="77">
        <v>97</v>
      </c>
      <c r="K36" s="78">
        <v>1006.6</v>
      </c>
      <c r="L36" s="78">
        <v>-0.9</v>
      </c>
      <c r="M36" s="119">
        <v>8</v>
      </c>
      <c r="N36" s="71"/>
    </row>
    <row r="37" spans="1:14" ht="15" x14ac:dyDescent="0.2">
      <c r="A37" s="72" t="s">
        <v>121</v>
      </c>
      <c r="B37" s="73">
        <v>1</v>
      </c>
      <c r="C37" s="73">
        <v>92</v>
      </c>
      <c r="D37" s="74">
        <v>1010</v>
      </c>
      <c r="E37" s="74">
        <v>-3</v>
      </c>
      <c r="F37" s="119">
        <v>8</v>
      </c>
      <c r="G37" s="87"/>
      <c r="H37" s="72" t="s">
        <v>121</v>
      </c>
      <c r="I37" s="73">
        <v>0</v>
      </c>
      <c r="J37" s="73">
        <v>97</v>
      </c>
      <c r="K37" s="74">
        <v>1006.2</v>
      </c>
      <c r="L37" s="74">
        <v>-0.9</v>
      </c>
      <c r="M37" s="119">
        <v>8</v>
      </c>
      <c r="N37" s="71"/>
    </row>
    <row r="38" spans="1:14" ht="15" x14ac:dyDescent="0.2">
      <c r="A38" s="76" t="s">
        <v>122</v>
      </c>
      <c r="B38" s="77">
        <v>1</v>
      </c>
      <c r="C38" s="77">
        <v>93</v>
      </c>
      <c r="D38" s="78">
        <v>1009.9</v>
      </c>
      <c r="E38" s="78">
        <v>-2.8</v>
      </c>
      <c r="F38" s="119">
        <v>8</v>
      </c>
      <c r="G38" s="87"/>
      <c r="H38" s="76" t="s">
        <v>122</v>
      </c>
      <c r="I38" s="77">
        <v>0</v>
      </c>
      <c r="J38" s="77">
        <v>96</v>
      </c>
      <c r="K38" s="78">
        <v>1005.5</v>
      </c>
      <c r="L38" s="78">
        <v>-0.9</v>
      </c>
      <c r="M38" s="119">
        <v>8</v>
      </c>
      <c r="N38" s="71"/>
    </row>
    <row r="39" spans="1:14" ht="15" x14ac:dyDescent="0.2">
      <c r="A39" s="72" t="s">
        <v>123</v>
      </c>
      <c r="B39" s="73">
        <v>1</v>
      </c>
      <c r="C39" s="73">
        <v>94</v>
      </c>
      <c r="D39" s="74">
        <v>1009.9</v>
      </c>
      <c r="E39" s="75">
        <v>-2.8</v>
      </c>
      <c r="F39" s="119">
        <v>8</v>
      </c>
      <c r="G39" s="87"/>
      <c r="H39" s="72" t="s">
        <v>123</v>
      </c>
      <c r="I39" s="73">
        <v>0</v>
      </c>
      <c r="J39" s="73">
        <v>95</v>
      </c>
      <c r="K39" s="74">
        <v>1005.3</v>
      </c>
      <c r="L39" s="74">
        <v>-0.9</v>
      </c>
      <c r="M39" s="119">
        <v>8</v>
      </c>
      <c r="N39" s="71"/>
    </row>
    <row r="40" spans="1:14" ht="15" x14ac:dyDescent="0.2">
      <c r="A40" s="76" t="s">
        <v>124</v>
      </c>
      <c r="B40" s="77">
        <v>1</v>
      </c>
      <c r="C40" s="77">
        <v>93</v>
      </c>
      <c r="D40" s="78">
        <v>1010.2</v>
      </c>
      <c r="E40" s="79">
        <v>-2.6</v>
      </c>
      <c r="F40" s="119">
        <v>8</v>
      </c>
      <c r="G40" s="87"/>
      <c r="H40" s="76" t="s">
        <v>124</v>
      </c>
      <c r="I40" s="77">
        <v>0</v>
      </c>
      <c r="J40" s="77">
        <v>93</v>
      </c>
      <c r="K40" s="78">
        <v>1005</v>
      </c>
      <c r="L40" s="78">
        <v>-1</v>
      </c>
      <c r="M40" s="119">
        <v>8</v>
      </c>
      <c r="N40" s="71"/>
    </row>
    <row r="41" spans="1:14" ht="15" x14ac:dyDescent="0.2">
      <c r="A41" s="72" t="s">
        <v>125</v>
      </c>
      <c r="B41" s="73">
        <v>1</v>
      </c>
      <c r="C41" s="73">
        <v>91</v>
      </c>
      <c r="D41" s="74">
        <v>1010.6</v>
      </c>
      <c r="E41" s="75">
        <v>-2.5</v>
      </c>
      <c r="F41" s="119">
        <v>8</v>
      </c>
      <c r="G41" s="87"/>
      <c r="H41" s="72" t="s">
        <v>125</v>
      </c>
      <c r="I41" s="73">
        <v>0</v>
      </c>
      <c r="J41" s="73">
        <v>89</v>
      </c>
      <c r="K41" s="74">
        <v>1005</v>
      </c>
      <c r="L41" s="74">
        <v>-0.6</v>
      </c>
      <c r="M41" s="119">
        <v>7</v>
      </c>
      <c r="N41" s="71"/>
    </row>
    <row r="42" spans="1:14" ht="15" x14ac:dyDescent="0.2">
      <c r="A42" s="76" t="s">
        <v>126</v>
      </c>
      <c r="B42" s="77">
        <v>1</v>
      </c>
      <c r="C42" s="77">
        <v>89</v>
      </c>
      <c r="D42" s="78">
        <v>1010.7</v>
      </c>
      <c r="E42" s="79">
        <v>-2.6</v>
      </c>
      <c r="F42" s="119">
        <v>8</v>
      </c>
      <c r="G42" s="87"/>
      <c r="H42" s="76" t="s">
        <v>126</v>
      </c>
      <c r="I42" s="77">
        <v>1</v>
      </c>
      <c r="J42" s="77">
        <v>84</v>
      </c>
      <c r="K42" s="78">
        <v>1005.3</v>
      </c>
      <c r="L42" s="78">
        <v>-0.3</v>
      </c>
      <c r="M42" s="119">
        <v>7</v>
      </c>
      <c r="N42" s="71"/>
    </row>
    <row r="43" spans="1:14" ht="15" x14ac:dyDescent="0.2">
      <c r="A43" s="72" t="s">
        <v>127</v>
      </c>
      <c r="B43" s="73">
        <v>1</v>
      </c>
      <c r="C43" s="73">
        <v>88</v>
      </c>
      <c r="D43" s="74">
        <v>1011.1</v>
      </c>
      <c r="E43" s="75">
        <v>-2.6</v>
      </c>
      <c r="F43" s="119">
        <v>8</v>
      </c>
      <c r="G43" s="87"/>
      <c r="H43" s="72" t="s">
        <v>127</v>
      </c>
      <c r="I43" s="73">
        <v>1</v>
      </c>
      <c r="J43" s="73">
        <v>82</v>
      </c>
      <c r="K43" s="74">
        <v>1005.9</v>
      </c>
      <c r="L43" s="74">
        <v>-0.3</v>
      </c>
      <c r="M43" s="119">
        <v>8</v>
      </c>
      <c r="N43" s="71"/>
    </row>
    <row r="44" spans="1:14" ht="15" x14ac:dyDescent="0.2">
      <c r="A44" s="76" t="s">
        <v>128</v>
      </c>
      <c r="B44" s="77">
        <v>1</v>
      </c>
      <c r="C44" s="77">
        <v>86</v>
      </c>
      <c r="D44" s="78">
        <v>1011.3</v>
      </c>
      <c r="E44" s="79">
        <v>-2.6</v>
      </c>
      <c r="F44" s="119">
        <v>8</v>
      </c>
      <c r="G44" s="87"/>
      <c r="H44" s="76" t="s">
        <v>128</v>
      </c>
      <c r="I44" s="77">
        <v>2</v>
      </c>
      <c r="J44" s="77">
        <v>78</v>
      </c>
      <c r="K44" s="78">
        <v>1006.1</v>
      </c>
      <c r="L44" s="78">
        <v>-1.4</v>
      </c>
      <c r="M44" s="119">
        <v>8</v>
      </c>
      <c r="N44" s="71"/>
    </row>
    <row r="45" spans="1:14" ht="15" x14ac:dyDescent="0.2">
      <c r="A45" s="72" t="s">
        <v>129</v>
      </c>
      <c r="B45" s="73">
        <v>1</v>
      </c>
      <c r="C45" s="73">
        <v>76</v>
      </c>
      <c r="D45" s="74">
        <v>1011.4</v>
      </c>
      <c r="E45" s="75">
        <v>-2.8</v>
      </c>
      <c r="F45" s="119">
        <v>8</v>
      </c>
      <c r="G45" s="87"/>
      <c r="H45" s="72" t="s">
        <v>129</v>
      </c>
      <c r="I45" s="73">
        <v>1</v>
      </c>
      <c r="J45" s="73">
        <v>78</v>
      </c>
      <c r="K45" s="74">
        <v>1006.4</v>
      </c>
      <c r="L45" s="74">
        <v>-1.5</v>
      </c>
      <c r="M45" s="119">
        <v>8</v>
      </c>
      <c r="N45" s="71"/>
    </row>
    <row r="46" spans="1:14" ht="15" x14ac:dyDescent="0.2">
      <c r="A46" s="76" t="s">
        <v>130</v>
      </c>
      <c r="B46" s="77">
        <v>1</v>
      </c>
      <c r="C46" s="77">
        <v>75</v>
      </c>
      <c r="D46" s="78">
        <v>1011.6</v>
      </c>
      <c r="E46" s="79">
        <v>-3</v>
      </c>
      <c r="F46" s="119">
        <v>8</v>
      </c>
      <c r="G46" s="87"/>
      <c r="H46" s="76" t="s">
        <v>130</v>
      </c>
      <c r="I46" s="77">
        <v>1</v>
      </c>
      <c r="J46" s="77">
        <v>74</v>
      </c>
      <c r="K46" s="78">
        <v>1006.3</v>
      </c>
      <c r="L46" s="78">
        <v>-1.8</v>
      </c>
      <c r="M46" s="119">
        <v>8</v>
      </c>
      <c r="N46" s="71"/>
    </row>
    <row r="47" spans="1:14" ht="15" x14ac:dyDescent="0.2">
      <c r="A47" s="72" t="s">
        <v>131</v>
      </c>
      <c r="B47" s="77">
        <v>1</v>
      </c>
      <c r="C47" s="77">
        <v>85</v>
      </c>
      <c r="D47" s="78">
        <v>1011.9</v>
      </c>
      <c r="E47" s="75">
        <v>-2.8</v>
      </c>
      <c r="F47" s="119">
        <v>8</v>
      </c>
      <c r="G47" s="87"/>
      <c r="H47" s="72" t="s">
        <v>131</v>
      </c>
      <c r="I47" s="73">
        <v>2</v>
      </c>
      <c r="J47" s="73">
        <v>77</v>
      </c>
      <c r="K47" s="74">
        <v>1006.4</v>
      </c>
      <c r="L47" s="74">
        <v>-1.8</v>
      </c>
      <c r="M47" s="119">
        <v>8</v>
      </c>
      <c r="N47" s="71"/>
    </row>
    <row r="48" spans="1:14" ht="15" x14ac:dyDescent="0.2">
      <c r="A48" s="76" t="s">
        <v>132</v>
      </c>
      <c r="B48" s="73"/>
      <c r="C48" s="73"/>
      <c r="D48" s="74"/>
      <c r="E48" s="79"/>
      <c r="F48" s="119"/>
      <c r="G48" s="87"/>
      <c r="H48" s="76" t="s">
        <v>132</v>
      </c>
      <c r="I48" s="77">
        <v>2</v>
      </c>
      <c r="J48" s="77">
        <v>77</v>
      </c>
      <c r="K48" s="78">
        <v>1006.7</v>
      </c>
      <c r="L48" s="78">
        <v>-2.2000000000000002</v>
      </c>
      <c r="M48" s="119">
        <v>8</v>
      </c>
      <c r="N48" s="71"/>
    </row>
    <row r="49" spans="1:14" ht="15" x14ac:dyDescent="0.2">
      <c r="A49" s="72" t="s">
        <v>133</v>
      </c>
      <c r="B49" s="77"/>
      <c r="C49" s="77"/>
      <c r="D49" s="78"/>
      <c r="E49" s="75"/>
      <c r="F49" s="119"/>
      <c r="G49" s="87"/>
      <c r="H49" s="72" t="s">
        <v>133</v>
      </c>
      <c r="I49" s="73">
        <v>1</v>
      </c>
      <c r="J49" s="73">
        <v>83</v>
      </c>
      <c r="K49" s="74">
        <v>1007</v>
      </c>
      <c r="L49" s="74">
        <v>-1.4</v>
      </c>
      <c r="M49" s="119">
        <v>8</v>
      </c>
      <c r="N49" s="71"/>
    </row>
    <row r="50" spans="1:14" ht="15" x14ac:dyDescent="0.2">
      <c r="A50" s="76" t="s">
        <v>134</v>
      </c>
      <c r="B50" s="77"/>
      <c r="C50" s="77"/>
      <c r="D50" s="78"/>
      <c r="E50" s="79"/>
      <c r="F50" s="119"/>
      <c r="G50" s="87"/>
      <c r="H50" s="76" t="s">
        <v>134</v>
      </c>
      <c r="I50" s="77">
        <v>1</v>
      </c>
      <c r="J50" s="77">
        <v>85</v>
      </c>
      <c r="K50" s="78">
        <v>1006.9</v>
      </c>
      <c r="L50" s="78">
        <v>-1.2</v>
      </c>
      <c r="M50" s="119">
        <v>8</v>
      </c>
      <c r="N50" s="71"/>
    </row>
    <row r="51" spans="1:14" ht="15" x14ac:dyDescent="0.2">
      <c r="A51" s="72" t="s">
        <v>135</v>
      </c>
      <c r="B51" s="73"/>
      <c r="C51" s="73"/>
      <c r="D51" s="74"/>
      <c r="E51" s="75"/>
      <c r="F51" s="119"/>
      <c r="G51" s="87"/>
      <c r="H51" s="72" t="s">
        <v>135</v>
      </c>
      <c r="I51" s="73">
        <v>1</v>
      </c>
      <c r="J51" s="73">
        <v>87</v>
      </c>
      <c r="K51" s="74">
        <v>1007.3</v>
      </c>
      <c r="L51" s="74">
        <v>-1.3</v>
      </c>
      <c r="M51" s="119">
        <v>8</v>
      </c>
      <c r="N51" s="71"/>
    </row>
    <row r="52" spans="1:14" ht="15" x14ac:dyDescent="0.2">
      <c r="A52" s="76" t="s">
        <v>136</v>
      </c>
      <c r="B52" s="77"/>
      <c r="C52" s="77"/>
      <c r="D52" s="78"/>
      <c r="E52" s="79"/>
      <c r="F52" s="119"/>
      <c r="G52" s="87"/>
      <c r="H52" s="76" t="s">
        <v>136</v>
      </c>
      <c r="I52" s="77">
        <v>1</v>
      </c>
      <c r="J52" s="77">
        <v>87</v>
      </c>
      <c r="K52" s="78">
        <v>1007.6</v>
      </c>
      <c r="L52" s="78">
        <v>-1.7</v>
      </c>
      <c r="M52" s="119">
        <v>8</v>
      </c>
      <c r="N52" s="71"/>
    </row>
    <row r="53" spans="1:14" ht="15" x14ac:dyDescent="0.2">
      <c r="A53" s="72" t="s">
        <v>137</v>
      </c>
      <c r="B53" s="73"/>
      <c r="C53" s="73"/>
      <c r="D53" s="74"/>
      <c r="E53" s="75"/>
      <c r="F53" s="119"/>
      <c r="G53" s="87"/>
      <c r="H53" s="72" t="s">
        <v>137</v>
      </c>
      <c r="I53" s="73">
        <v>0</v>
      </c>
      <c r="J53" s="73">
        <v>88</v>
      </c>
      <c r="K53" s="74">
        <v>1008.1</v>
      </c>
      <c r="L53" s="74">
        <v>-2</v>
      </c>
      <c r="M53" s="119">
        <v>8</v>
      </c>
      <c r="N53" s="71"/>
    </row>
    <row r="54" spans="1:14" ht="15" x14ac:dyDescent="0.2">
      <c r="A54" s="76" t="s">
        <v>138</v>
      </c>
      <c r="B54" s="77"/>
      <c r="C54" s="77"/>
      <c r="D54" s="78"/>
      <c r="E54" s="79"/>
      <c r="F54" s="119"/>
      <c r="G54" s="87"/>
      <c r="H54" s="76" t="s">
        <v>138</v>
      </c>
      <c r="I54" s="77">
        <v>0</v>
      </c>
      <c r="J54" s="77">
        <v>88</v>
      </c>
      <c r="K54" s="78">
        <v>1007.9</v>
      </c>
      <c r="L54" s="78">
        <v>-2.1</v>
      </c>
      <c r="M54" s="119">
        <v>8</v>
      </c>
      <c r="N54" s="71"/>
    </row>
    <row r="55" spans="1:14" ht="15" x14ac:dyDescent="0.2">
      <c r="A55" s="76" t="s">
        <v>139</v>
      </c>
      <c r="B55" s="77"/>
      <c r="C55" s="77"/>
      <c r="D55" s="78"/>
      <c r="E55" s="79"/>
      <c r="F55" s="119"/>
      <c r="G55" s="87"/>
      <c r="H55" s="76" t="s">
        <v>139</v>
      </c>
      <c r="I55" s="77">
        <v>0</v>
      </c>
      <c r="J55" s="77">
        <v>87</v>
      </c>
      <c r="K55" s="78">
        <v>1007.9</v>
      </c>
      <c r="L55" s="78">
        <v>-2.2000000000000002</v>
      </c>
      <c r="M55" s="119">
        <v>8</v>
      </c>
      <c r="N55" s="71"/>
    </row>
    <row r="56" spans="1:14" ht="15.75" thickBot="1" x14ac:dyDescent="0.25">
      <c r="A56" s="80" t="s">
        <v>140</v>
      </c>
      <c r="B56" s="81"/>
      <c r="C56" s="81"/>
      <c r="D56" s="74"/>
      <c r="E56" s="82"/>
      <c r="F56" s="119"/>
      <c r="G56" s="87"/>
      <c r="H56" s="80" t="s">
        <v>140</v>
      </c>
      <c r="I56" s="73">
        <v>0</v>
      </c>
      <c r="J56" s="81">
        <v>87</v>
      </c>
      <c r="K56" s="74">
        <v>1008.1</v>
      </c>
      <c r="L56" s="74">
        <v>-2.4</v>
      </c>
      <c r="M56" s="119">
        <v>8</v>
      </c>
      <c r="N56" s="71"/>
    </row>
    <row r="57" spans="1:14" ht="15.75" thickBot="1" x14ac:dyDescent="0.25">
      <c r="A57" s="83" t="s">
        <v>112</v>
      </c>
      <c r="B57" s="84">
        <f>ROUND(AVERAGE(B33:B56),1)</f>
        <v>1</v>
      </c>
      <c r="C57" s="84">
        <f>ROUND(AVERAGE(C33:C56),1)</f>
        <v>88.9</v>
      </c>
      <c r="D57" s="84">
        <f>ROUND(AVERAGE(D33:D56),1)</f>
        <v>1010.6</v>
      </c>
      <c r="E57" s="120">
        <f>AVERAGE(E33:E56)</f>
        <v>-2.7199999999999998</v>
      </c>
      <c r="F57" s="84">
        <f>ROUND(AVERAGE(F33:F56),1)</f>
        <v>8</v>
      </c>
      <c r="G57" s="87"/>
      <c r="H57" s="83" t="s">
        <v>112</v>
      </c>
      <c r="I57" s="84">
        <f>ROUND(AVERAGE(I33:I56),1)</f>
        <v>0.6</v>
      </c>
      <c r="J57" s="84">
        <f>ROUND(AVERAGE(J33:J56),1)</f>
        <v>87</v>
      </c>
      <c r="K57" s="84">
        <f>ROUND(AVERAGE(K33:K56),1)</f>
        <v>1006.8</v>
      </c>
      <c r="L57" s="120">
        <f>AVERAGE(L33:L56)</f>
        <v>-1.3541666666666667</v>
      </c>
      <c r="M57" s="84">
        <f>ROUND(AVERAGE(M33:M56),1)</f>
        <v>7.9</v>
      </c>
      <c r="N57" s="71"/>
    </row>
    <row r="58" spans="1:14" ht="15" x14ac:dyDescent="0.2">
      <c r="A58" s="70"/>
      <c r="B58" s="70"/>
      <c r="C58" s="70"/>
      <c r="D58" s="70"/>
      <c r="E58" s="87"/>
      <c r="F58" s="87"/>
      <c r="G58" s="87"/>
      <c r="H58" s="87"/>
      <c r="I58" s="87"/>
      <c r="J58" s="87"/>
      <c r="K58" s="87"/>
      <c r="L58" s="87"/>
      <c r="M58" s="87"/>
      <c r="N58" s="71"/>
    </row>
    <row r="59" spans="1:14" ht="15" x14ac:dyDescent="0.2">
      <c r="A59" s="70"/>
      <c r="B59" s="70"/>
      <c r="C59" s="70"/>
      <c r="D59" s="85"/>
      <c r="E59" s="86">
        <v>41365</v>
      </c>
      <c r="F59" s="87"/>
      <c r="G59" s="87"/>
      <c r="H59" s="87"/>
      <c r="I59" s="87"/>
      <c r="J59" s="87"/>
      <c r="K59" s="88"/>
      <c r="L59" s="86">
        <v>41362</v>
      </c>
      <c r="M59" s="87"/>
      <c r="N59" s="71"/>
    </row>
    <row r="60" spans="1:14" ht="14.25" x14ac:dyDescent="0.2">
      <c r="A60" s="71"/>
      <c r="B60" s="71"/>
      <c r="C60" s="71"/>
      <c r="D60" s="71"/>
      <c r="E60" s="89"/>
      <c r="F60" s="89"/>
      <c r="G60" s="89"/>
      <c r="H60" s="89"/>
      <c r="I60" s="89"/>
      <c r="J60" s="89"/>
      <c r="K60" s="89"/>
      <c r="L60" s="89"/>
      <c r="M60" s="89"/>
      <c r="N60" s="71"/>
    </row>
  </sheetData>
  <customSheetViews>
    <customSheetView guid="{CD48B3E6-EBC6-4457-ACCF-4221FA98FC69}" showRuler="0">
      <selection activeCell="B3" sqref="B3"/>
      <pageMargins left="0.78740157499999996" right="0.78740157499999996" top="0.984251969" bottom="0.984251969" header="0.4921259845" footer="0.4921259845"/>
      <printOptions gridLines="1"/>
      <headerFooter alignWithMargins="0">
        <oddHeader>&amp;A</oddHeader>
        <oddFooter>Seite &amp;P</oddFooter>
      </headerFooter>
    </customSheetView>
  </customSheetViews>
  <phoneticPr fontId="4" type="noConversion"/>
  <printOptions gridLines="1" gridLinesSet="0"/>
  <pageMargins left="0.78740157499999996" right="0.78740157499999996" top="0.984251969" bottom="0.984251969" header="0.4921259845" footer="0.4921259845"/>
  <pageSetup paperSize="9" orientation="portrait" r:id="rId1"/>
  <headerFooter alignWithMargins="0">
    <oddHeader>&amp;A</oddHeader>
    <oddFooter>Seite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7"/>
  <sheetViews>
    <sheetView workbookViewId="0">
      <pane xSplit="4" ySplit="5" topLeftCell="E33" activePane="bottomRight" state="frozen"/>
      <selection pane="topRight" activeCell="E1" sqref="E1"/>
      <selection pane="bottomLeft" activeCell="A6" sqref="A6"/>
      <selection pane="bottomRight" activeCell="Z32" sqref="Z32"/>
    </sheetView>
  </sheetViews>
  <sheetFormatPr baseColWidth="10" defaultRowHeight="12.75" x14ac:dyDescent="0.2"/>
  <cols>
    <col min="1" max="1" width="3.7109375" customWidth="1"/>
    <col min="2" max="2" width="5.28515625" customWidth="1"/>
    <col min="3" max="5" width="5.140625" customWidth="1"/>
    <col min="6" max="6" width="5.42578125" customWidth="1"/>
    <col min="7" max="7" width="4.42578125" customWidth="1"/>
    <col min="8" max="8" width="4.7109375" customWidth="1"/>
    <col min="9" max="9" width="5.7109375" customWidth="1"/>
    <col min="10" max="10" width="2.85546875" customWidth="1"/>
    <col min="11" max="11" width="2.42578125" hidden="1" customWidth="1"/>
    <col min="12" max="12" width="4.85546875" customWidth="1"/>
    <col min="13" max="13" width="6.42578125" customWidth="1"/>
    <col min="14" max="14" width="6.28515625" customWidth="1"/>
    <col min="15" max="15" width="4.7109375" customWidth="1"/>
    <col min="16" max="16" width="4.140625" customWidth="1"/>
    <col min="17" max="17" width="3.7109375" customWidth="1"/>
    <col min="18" max="18" width="3.140625" customWidth="1"/>
    <col min="19" max="19" width="2.7109375" customWidth="1"/>
    <col min="20" max="20" width="2.85546875" customWidth="1"/>
    <col min="21" max="21" width="2.7109375" customWidth="1"/>
    <col min="22" max="22" width="3.42578125" style="18" customWidth="1"/>
    <col min="23" max="23" width="3.42578125" customWidth="1"/>
    <col min="24" max="24" width="3.85546875" customWidth="1"/>
    <col min="25" max="25" width="6.85546875" customWidth="1"/>
    <col min="27" max="27" width="11.42578125" hidden="1" customWidth="1"/>
    <col min="28" max="30" width="10.28515625" hidden="1" customWidth="1"/>
    <col min="31" max="31" width="1.7109375" hidden="1" customWidth="1"/>
    <col min="32" max="35" width="9.85546875" hidden="1" customWidth="1"/>
    <col min="36" max="36" width="11.42578125" hidden="1" customWidth="1"/>
  </cols>
  <sheetData>
    <row r="1" spans="1:34" x14ac:dyDescent="0.2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20"/>
      <c r="S1" s="19"/>
      <c r="T1" s="19"/>
      <c r="U1" s="19"/>
      <c r="V1" s="21"/>
      <c r="W1" s="19"/>
      <c r="X1" s="22"/>
    </row>
    <row r="2" spans="1:34" ht="15.75" x14ac:dyDescent="0.25">
      <c r="A2" s="23" t="s">
        <v>173</v>
      </c>
      <c r="B2" s="66"/>
      <c r="C2" s="66"/>
      <c r="D2" s="66"/>
      <c r="E2" s="66"/>
      <c r="F2" s="19"/>
      <c r="G2" s="19"/>
      <c r="H2" s="19"/>
      <c r="I2" s="19"/>
      <c r="J2" s="19"/>
      <c r="K2" s="19"/>
      <c r="L2" s="24" t="s">
        <v>30</v>
      </c>
      <c r="M2" s="210" t="s">
        <v>192</v>
      </c>
      <c r="N2" s="210"/>
      <c r="O2" s="19"/>
      <c r="P2" s="19"/>
      <c r="Q2" s="24"/>
      <c r="R2" s="23"/>
      <c r="S2" s="211"/>
      <c r="T2" s="211"/>
      <c r="U2" s="19"/>
      <c r="V2" s="21"/>
      <c r="W2" s="19"/>
      <c r="X2" s="22"/>
      <c r="Y2" s="67" t="s">
        <v>150</v>
      </c>
      <c r="Z2" s="195">
        <v>2013</v>
      </c>
    </row>
    <row r="3" spans="1:34" ht="13.5" thickBo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1"/>
      <c r="W3" s="19"/>
      <c r="X3" s="22"/>
    </row>
    <row r="4" spans="1:34" ht="13.5" thickBot="1" x14ac:dyDescent="0.25">
      <c r="A4" s="25" t="s">
        <v>31</v>
      </c>
      <c r="B4" s="26" t="s">
        <v>32</v>
      </c>
      <c r="C4" s="26" t="s">
        <v>33</v>
      </c>
      <c r="D4" s="26" t="s">
        <v>34</v>
      </c>
      <c r="E4" s="26" t="s">
        <v>35</v>
      </c>
      <c r="F4" s="26" t="s">
        <v>166</v>
      </c>
      <c r="G4" s="26" t="s">
        <v>36</v>
      </c>
      <c r="H4" s="26" t="s">
        <v>1</v>
      </c>
      <c r="I4" s="26" t="s">
        <v>37</v>
      </c>
      <c r="J4" s="26" t="s">
        <v>38</v>
      </c>
      <c r="K4" s="26"/>
      <c r="L4" s="26" t="s">
        <v>39</v>
      </c>
      <c r="M4" s="26" t="s">
        <v>40</v>
      </c>
      <c r="N4" s="26" t="s">
        <v>0</v>
      </c>
      <c r="O4" s="32" t="s">
        <v>41</v>
      </c>
      <c r="P4" s="65"/>
      <c r="Q4" s="27"/>
      <c r="R4" s="28" t="s">
        <v>42</v>
      </c>
      <c r="S4" s="29"/>
      <c r="T4" s="30"/>
      <c r="U4" s="31"/>
      <c r="V4" s="32" t="s">
        <v>43</v>
      </c>
      <c r="W4" s="22"/>
      <c r="X4" s="22"/>
    </row>
    <row r="5" spans="1:34" ht="36.75" thickBot="1" x14ac:dyDescent="0.25">
      <c r="A5" s="33"/>
      <c r="B5" s="33"/>
      <c r="C5" s="33"/>
      <c r="D5" s="33"/>
      <c r="E5" s="34"/>
      <c r="F5" s="33"/>
      <c r="G5" s="33"/>
      <c r="H5" s="33"/>
      <c r="I5" s="34"/>
      <c r="J5" s="35" t="s">
        <v>113</v>
      </c>
      <c r="K5" s="36"/>
      <c r="L5" s="33"/>
      <c r="M5" s="33"/>
      <c r="N5" s="33"/>
      <c r="O5" s="35" t="s">
        <v>167</v>
      </c>
      <c r="P5" s="55" t="s">
        <v>44</v>
      </c>
      <c r="Q5" s="37" t="s">
        <v>45</v>
      </c>
      <c r="R5" s="38" t="s">
        <v>46</v>
      </c>
      <c r="S5" s="38" t="s">
        <v>47</v>
      </c>
      <c r="T5" s="38" t="s">
        <v>48</v>
      </c>
      <c r="U5" s="38" t="s">
        <v>49</v>
      </c>
      <c r="V5" s="35" t="s">
        <v>167</v>
      </c>
      <c r="W5" s="22"/>
      <c r="X5" s="39"/>
    </row>
    <row r="6" spans="1:34" x14ac:dyDescent="0.2">
      <c r="A6" s="126" t="s">
        <v>2</v>
      </c>
      <c r="B6" s="121">
        <v>1.3</v>
      </c>
      <c r="C6" s="121">
        <v>2.2999999999999998</v>
      </c>
      <c r="D6" s="121">
        <v>0.4</v>
      </c>
      <c r="E6" s="127">
        <v>0</v>
      </c>
      <c r="F6" s="128">
        <v>81</v>
      </c>
      <c r="G6" s="41">
        <v>88</v>
      </c>
      <c r="H6" s="121">
        <v>8</v>
      </c>
      <c r="I6" s="121">
        <v>0</v>
      </c>
      <c r="J6" s="40"/>
      <c r="K6" s="40"/>
      <c r="L6" s="121">
        <v>0</v>
      </c>
      <c r="M6" s="121">
        <v>1022.7</v>
      </c>
      <c r="N6" s="121">
        <v>-0.4</v>
      </c>
      <c r="O6" s="40">
        <v>1</v>
      </c>
      <c r="P6" s="61">
        <v>7</v>
      </c>
      <c r="Q6" s="145" t="s">
        <v>113</v>
      </c>
      <c r="R6" s="40"/>
      <c r="S6" s="61"/>
      <c r="T6" s="40"/>
      <c r="U6" s="40"/>
      <c r="V6" s="61">
        <v>4</v>
      </c>
      <c r="W6" s="64"/>
      <c r="X6" s="43"/>
      <c r="AA6" s="4" t="s">
        <v>50</v>
      </c>
      <c r="AB6" s="4" t="s">
        <v>51</v>
      </c>
      <c r="AC6" s="4" t="s">
        <v>52</v>
      </c>
      <c r="AD6" s="3"/>
      <c r="AE6" s="4" t="s">
        <v>53</v>
      </c>
      <c r="AF6" s="4" t="s">
        <v>54</v>
      </c>
      <c r="AG6" s="4" t="s">
        <v>55</v>
      </c>
      <c r="AH6" s="1" t="s">
        <v>56</v>
      </c>
    </row>
    <row r="7" spans="1:34" x14ac:dyDescent="0.2">
      <c r="A7" s="126" t="s">
        <v>3</v>
      </c>
      <c r="B7" s="121">
        <v>0.6</v>
      </c>
      <c r="C7" s="121">
        <v>4.3</v>
      </c>
      <c r="D7" s="121">
        <v>-2.7</v>
      </c>
      <c r="E7" s="127">
        <v>-3.9</v>
      </c>
      <c r="F7" s="128">
        <v>70</v>
      </c>
      <c r="G7" s="41">
        <v>86</v>
      </c>
      <c r="H7" s="121">
        <v>4.0999999999999996</v>
      </c>
      <c r="I7" s="121">
        <v>0</v>
      </c>
      <c r="J7" s="42"/>
      <c r="K7" s="40"/>
      <c r="L7" s="121">
        <v>4</v>
      </c>
      <c r="M7" s="121">
        <v>1023.9</v>
      </c>
      <c r="N7" s="121">
        <v>-1.6</v>
      </c>
      <c r="O7" s="40">
        <v>1</v>
      </c>
      <c r="P7" s="61">
        <v>6</v>
      </c>
      <c r="Q7" s="145" t="s">
        <v>113</v>
      </c>
      <c r="R7" s="40"/>
      <c r="S7" s="61"/>
      <c r="T7" s="40"/>
      <c r="U7" s="40"/>
      <c r="V7" s="61">
        <v>3</v>
      </c>
      <c r="W7" s="64"/>
      <c r="X7" s="43"/>
      <c r="AA7" s="4">
        <f>COUNTIF(C6:C15,"&gt;=30")</f>
        <v>0</v>
      </c>
      <c r="AB7" s="4">
        <f>COUNTIF(C6:C15,"&gt;=25")</f>
        <v>0</v>
      </c>
      <c r="AC7" s="4">
        <f>COUNTIF(C6:C15,"&lt;0")</f>
        <v>0</v>
      </c>
      <c r="AD7" s="3"/>
      <c r="AE7" s="4">
        <f>COUNTIF(I6:I15,"&gt;=0,1")</f>
        <v>4</v>
      </c>
      <c r="AF7" s="4">
        <f>COUNTIF(I6:I15,"&gt;=1")</f>
        <v>3</v>
      </c>
      <c r="AG7" s="4">
        <f>COUNTIF(I6:I15,"&gt;=3")</f>
        <v>0</v>
      </c>
      <c r="AH7" s="1">
        <f>COUNTIF(I6:I15,"&gt;=10")</f>
        <v>0</v>
      </c>
    </row>
    <row r="8" spans="1:34" x14ac:dyDescent="0.2">
      <c r="A8" s="126" t="s">
        <v>4</v>
      </c>
      <c r="B8" s="121">
        <v>1.7</v>
      </c>
      <c r="C8" s="121">
        <v>3.3</v>
      </c>
      <c r="D8" s="121">
        <v>0.2</v>
      </c>
      <c r="E8" s="127">
        <v>-1.1000000000000001</v>
      </c>
      <c r="F8" s="128">
        <v>75</v>
      </c>
      <c r="G8" s="41">
        <v>83</v>
      </c>
      <c r="H8" s="121">
        <v>7</v>
      </c>
      <c r="I8" s="121">
        <v>0</v>
      </c>
      <c r="J8" s="42"/>
      <c r="K8" s="40"/>
      <c r="L8" s="121">
        <v>0</v>
      </c>
      <c r="M8" s="121">
        <v>1021.5</v>
      </c>
      <c r="N8" s="121">
        <v>-0.9</v>
      </c>
      <c r="O8" s="40">
        <v>1</v>
      </c>
      <c r="P8" s="61">
        <v>5</v>
      </c>
      <c r="Q8" s="145" t="s">
        <v>113</v>
      </c>
      <c r="R8" s="40"/>
      <c r="S8" s="61"/>
      <c r="T8" s="40"/>
      <c r="U8" s="40"/>
      <c r="V8" s="61">
        <v>3</v>
      </c>
      <c r="W8" s="64"/>
      <c r="X8" s="43"/>
      <c r="AA8" s="4">
        <f>COUNTIF(C18:C27,"&gt;=30")</f>
        <v>0</v>
      </c>
      <c r="AB8" s="4">
        <f>COUNTIF(C18:C27,"&gt;=25")</f>
        <v>0</v>
      </c>
      <c r="AC8" s="4">
        <f>COUNTIF(C18:C27,"&lt;0")</f>
        <v>3</v>
      </c>
      <c r="AD8" s="3"/>
      <c r="AE8" s="4">
        <f>COUNTIF(I18:I27,"&gt;=0,1")</f>
        <v>7</v>
      </c>
      <c r="AF8" s="4">
        <f>COUNTIF(I18:I27,"&gt;=1")</f>
        <v>3</v>
      </c>
      <c r="AG8" s="4">
        <f>COUNTIF(I18:I27,"&gt;=3")</f>
        <v>3</v>
      </c>
      <c r="AH8" s="1">
        <f>COUNTIF(I18:I27,"&gt;=10")</f>
        <v>0</v>
      </c>
    </row>
    <row r="9" spans="1:34" x14ac:dyDescent="0.2">
      <c r="A9" s="126" t="s">
        <v>5</v>
      </c>
      <c r="B9" s="121">
        <v>2.2999999999999998</v>
      </c>
      <c r="C9" s="121">
        <v>6.3</v>
      </c>
      <c r="D9" s="121">
        <v>-1.3</v>
      </c>
      <c r="E9" s="127">
        <v>-2.1</v>
      </c>
      <c r="F9" s="128">
        <v>61</v>
      </c>
      <c r="G9" s="41">
        <v>80</v>
      </c>
      <c r="H9" s="121">
        <v>1.1000000000000001</v>
      </c>
      <c r="I9" s="121">
        <v>0</v>
      </c>
      <c r="J9" s="42"/>
      <c r="K9" s="40"/>
      <c r="L9" s="121">
        <v>5.5</v>
      </c>
      <c r="M9" s="121">
        <v>1023.5</v>
      </c>
      <c r="N9" s="121">
        <v>-0.9</v>
      </c>
      <c r="O9" s="40">
        <v>0</v>
      </c>
      <c r="P9" s="61">
        <v>4</v>
      </c>
      <c r="Q9" s="145" t="s">
        <v>195</v>
      </c>
      <c r="R9" s="40"/>
      <c r="S9" s="61"/>
      <c r="T9" s="40"/>
      <c r="U9" s="40"/>
      <c r="V9" s="61">
        <v>2</v>
      </c>
      <c r="W9" s="64"/>
      <c r="X9" s="43"/>
      <c r="AA9" s="4">
        <f>COUNTIF(C30:C40,"&gt;=30")</f>
        <v>0</v>
      </c>
      <c r="AB9" s="4">
        <f>COUNTIF(C30:C40,"&gt;=25")</f>
        <v>0</v>
      </c>
      <c r="AC9" s="4">
        <f>COUNTIF(C30:C40,"&lt;0")</f>
        <v>4</v>
      </c>
      <c r="AD9" s="3"/>
      <c r="AE9" s="4">
        <f>COUNTIF(I30:I40,"&gt;=0,1")</f>
        <v>7</v>
      </c>
      <c r="AF9" s="4">
        <f>COUNTIF(I30:I40,"&gt;=1")</f>
        <v>2</v>
      </c>
      <c r="AG9" s="4">
        <f>COUNTIF(I30:I40,"&gt;=3")</f>
        <v>1</v>
      </c>
      <c r="AH9" s="1">
        <f>COUNTIF(I30:I40,"&gt;=10")</f>
        <v>0</v>
      </c>
    </row>
    <row r="10" spans="1:34" x14ac:dyDescent="0.2">
      <c r="A10" s="126" t="s">
        <v>6</v>
      </c>
      <c r="B10" s="121">
        <v>4.3</v>
      </c>
      <c r="C10" s="121">
        <v>8.6</v>
      </c>
      <c r="D10" s="121">
        <v>1</v>
      </c>
      <c r="E10" s="127">
        <v>-1.1000000000000001</v>
      </c>
      <c r="F10" s="128">
        <v>60</v>
      </c>
      <c r="G10" s="41">
        <v>71</v>
      </c>
      <c r="H10" s="121">
        <v>0</v>
      </c>
      <c r="I10" s="121">
        <v>0</v>
      </c>
      <c r="J10" s="42"/>
      <c r="K10" s="40"/>
      <c r="L10" s="121">
        <v>4.3</v>
      </c>
      <c r="M10" s="121">
        <v>1015.7</v>
      </c>
      <c r="N10" s="121">
        <v>-0.7</v>
      </c>
      <c r="O10" s="40">
        <v>1</v>
      </c>
      <c r="P10" s="61">
        <v>3</v>
      </c>
      <c r="Q10" s="145" t="s">
        <v>195</v>
      </c>
      <c r="R10" s="40"/>
      <c r="S10" s="61"/>
      <c r="T10" s="40"/>
      <c r="U10" s="40"/>
      <c r="V10" s="61">
        <v>3</v>
      </c>
      <c r="W10" s="64"/>
      <c r="X10" s="43"/>
      <c r="AA10" s="3"/>
      <c r="AB10" s="3"/>
      <c r="AC10" s="3"/>
      <c r="AD10" s="3"/>
      <c r="AE10" s="3"/>
      <c r="AF10" s="3"/>
      <c r="AG10" s="3"/>
    </row>
    <row r="11" spans="1:34" x14ac:dyDescent="0.2">
      <c r="A11" s="126" t="s">
        <v>7</v>
      </c>
      <c r="B11" s="121">
        <v>5.3</v>
      </c>
      <c r="C11" s="121">
        <v>11.7</v>
      </c>
      <c r="D11" s="121">
        <v>1</v>
      </c>
      <c r="E11" s="127">
        <v>-1.7</v>
      </c>
      <c r="F11" s="128">
        <v>49</v>
      </c>
      <c r="G11" s="41">
        <v>71</v>
      </c>
      <c r="H11" s="121">
        <v>1.7</v>
      </c>
      <c r="I11" s="121">
        <v>0</v>
      </c>
      <c r="J11" s="42"/>
      <c r="K11" s="40"/>
      <c r="L11" s="121">
        <v>4.5</v>
      </c>
      <c r="M11" s="121">
        <v>1007.3</v>
      </c>
      <c r="N11" s="121">
        <v>0.3</v>
      </c>
      <c r="O11" s="40">
        <v>1</v>
      </c>
      <c r="P11" s="61">
        <v>3</v>
      </c>
      <c r="Q11" s="145" t="s">
        <v>198</v>
      </c>
      <c r="R11" s="40"/>
      <c r="S11" s="61"/>
      <c r="T11" s="40"/>
      <c r="U11" s="40"/>
      <c r="V11" s="61">
        <v>3</v>
      </c>
      <c r="W11" s="64"/>
      <c r="X11" s="43"/>
      <c r="AA11" s="4" t="s">
        <v>57</v>
      </c>
      <c r="AB11" s="4" t="s">
        <v>58</v>
      </c>
      <c r="AC11" s="3"/>
      <c r="AD11" s="3"/>
      <c r="AE11" s="4" t="s">
        <v>59</v>
      </c>
      <c r="AF11" s="3"/>
      <c r="AG11" s="4" t="s">
        <v>60</v>
      </c>
    </row>
    <row r="12" spans="1:34" x14ac:dyDescent="0.2">
      <c r="A12" s="126" t="s">
        <v>8</v>
      </c>
      <c r="B12" s="121">
        <v>6.2</v>
      </c>
      <c r="C12" s="121">
        <v>11.1</v>
      </c>
      <c r="D12" s="121">
        <v>2.5</v>
      </c>
      <c r="E12" s="127">
        <v>0</v>
      </c>
      <c r="F12" s="128">
        <v>75</v>
      </c>
      <c r="G12" s="41">
        <v>87</v>
      </c>
      <c r="H12" s="121">
        <v>7.3</v>
      </c>
      <c r="I12" s="121">
        <v>2</v>
      </c>
      <c r="J12" s="42" t="s">
        <v>199</v>
      </c>
      <c r="K12" s="40"/>
      <c r="L12" s="121">
        <v>0</v>
      </c>
      <c r="M12" s="121">
        <v>1003.6</v>
      </c>
      <c r="N12" s="121">
        <v>4.0999999999999996</v>
      </c>
      <c r="O12" s="40">
        <v>1</v>
      </c>
      <c r="P12" s="61">
        <v>0</v>
      </c>
      <c r="Q12" s="145" t="s">
        <v>199</v>
      </c>
      <c r="R12" s="40">
        <v>1</v>
      </c>
      <c r="S12" s="61"/>
      <c r="T12" s="40"/>
      <c r="U12" s="40"/>
      <c r="V12" s="61">
        <v>3</v>
      </c>
      <c r="W12" s="64"/>
      <c r="X12" s="43"/>
      <c r="AA12" s="4">
        <f>COUNTIF(D6:D15,"&lt;0")</f>
        <v>3</v>
      </c>
      <c r="AB12" s="4">
        <f>COUNTIF(D6:D15,"&lt;=-10")</f>
        <v>0</v>
      </c>
      <c r="AC12" s="3"/>
      <c r="AD12" s="3"/>
      <c r="AE12" s="4">
        <f>COUNTIF(F6:F15,"&gt;=70")</f>
        <v>6</v>
      </c>
      <c r="AF12" s="3"/>
      <c r="AG12" s="4">
        <f>COUNTIF(F6:F15,"&lt;=40")</f>
        <v>0</v>
      </c>
    </row>
    <row r="13" spans="1:34" x14ac:dyDescent="0.2">
      <c r="A13" s="126" t="s">
        <v>9</v>
      </c>
      <c r="B13" s="121">
        <v>3.2</v>
      </c>
      <c r="C13" s="121">
        <v>5.2</v>
      </c>
      <c r="D13" s="121">
        <v>0.7</v>
      </c>
      <c r="E13" s="127">
        <v>0.6</v>
      </c>
      <c r="F13" s="128">
        <v>94</v>
      </c>
      <c r="G13" s="41">
        <v>96</v>
      </c>
      <c r="H13" s="121">
        <v>8</v>
      </c>
      <c r="I13" s="121">
        <v>0.1</v>
      </c>
      <c r="J13" s="42" t="s">
        <v>199</v>
      </c>
      <c r="K13" s="40"/>
      <c r="L13" s="121">
        <v>0</v>
      </c>
      <c r="M13" s="121">
        <v>1005.6</v>
      </c>
      <c r="N13" s="121">
        <v>2.7</v>
      </c>
      <c r="O13" s="40">
        <v>1</v>
      </c>
      <c r="P13" s="61"/>
      <c r="Q13" s="145"/>
      <c r="R13" s="40">
        <v>1</v>
      </c>
      <c r="S13" s="61"/>
      <c r="T13" s="40"/>
      <c r="U13" s="40"/>
      <c r="V13" s="61">
        <v>3</v>
      </c>
      <c r="W13" s="64"/>
      <c r="X13" s="43"/>
      <c r="AA13" s="4">
        <f>COUNTIF(D18:D27,"&lt;0")</f>
        <v>10</v>
      </c>
      <c r="AB13" s="4">
        <f>COUNTIF(D18:D27,"&lt;=-10")</f>
        <v>2</v>
      </c>
      <c r="AC13" s="3"/>
      <c r="AD13" s="3"/>
      <c r="AE13" s="4">
        <f>COUNTIF(F18:F27,"&gt;=70")</f>
        <v>6</v>
      </c>
      <c r="AF13" s="3"/>
      <c r="AG13" s="4">
        <f>COUNTIF(F18:F27,"&lt;=40")</f>
        <v>0</v>
      </c>
    </row>
    <row r="14" spans="1:34" x14ac:dyDescent="0.2">
      <c r="A14" s="126" t="s">
        <v>10</v>
      </c>
      <c r="B14" s="121">
        <v>1.4</v>
      </c>
      <c r="C14" s="121">
        <v>2.8</v>
      </c>
      <c r="D14" s="121">
        <v>0.2</v>
      </c>
      <c r="E14" s="127">
        <v>0</v>
      </c>
      <c r="F14" s="128">
        <v>93</v>
      </c>
      <c r="G14" s="41">
        <v>96</v>
      </c>
      <c r="H14" s="121">
        <v>8</v>
      </c>
      <c r="I14" s="121">
        <v>2.8</v>
      </c>
      <c r="J14" s="40" t="s">
        <v>199</v>
      </c>
      <c r="K14" s="40"/>
      <c r="L14" s="121">
        <v>0</v>
      </c>
      <c r="M14" s="121">
        <v>1004.9</v>
      </c>
      <c r="N14" s="121">
        <v>0.9</v>
      </c>
      <c r="O14" s="40">
        <v>1</v>
      </c>
      <c r="P14" s="61"/>
      <c r="Q14" s="145"/>
      <c r="R14" s="40">
        <v>1</v>
      </c>
      <c r="S14" s="61"/>
      <c r="T14" s="40"/>
      <c r="U14" s="40"/>
      <c r="V14" s="61">
        <v>3</v>
      </c>
      <c r="W14" s="64"/>
      <c r="X14" s="43"/>
      <c r="AA14" s="4">
        <f>COUNTIF(D30:D40,"&lt;0")</f>
        <v>11</v>
      </c>
      <c r="AB14" s="4">
        <f>COUNTIF(D30:D40,"&lt;=-10")</f>
        <v>1</v>
      </c>
      <c r="AC14" s="3"/>
      <c r="AD14" s="3"/>
      <c r="AE14" s="4">
        <f>COUNTIF(F30:F40,"&gt;=70")</f>
        <v>5</v>
      </c>
      <c r="AF14" s="3"/>
      <c r="AG14" s="4">
        <f>COUNTIF(F30:F40,"&lt;=40")</f>
        <v>0</v>
      </c>
    </row>
    <row r="15" spans="1:34" ht="13.5" thickBot="1" x14ac:dyDescent="0.25">
      <c r="A15" s="59" t="s">
        <v>11</v>
      </c>
      <c r="B15" s="121">
        <v>4.0999999999999996</v>
      </c>
      <c r="C15" s="121">
        <v>11.3</v>
      </c>
      <c r="D15" s="121">
        <v>-1.6</v>
      </c>
      <c r="E15" s="127">
        <v>-2.1</v>
      </c>
      <c r="F15" s="128">
        <v>66</v>
      </c>
      <c r="G15" s="41">
        <v>92</v>
      </c>
      <c r="H15" s="121">
        <v>7.2</v>
      </c>
      <c r="I15" s="121">
        <v>1.8</v>
      </c>
      <c r="J15" s="44" t="s">
        <v>210</v>
      </c>
      <c r="K15" s="40"/>
      <c r="L15" s="122">
        <v>1.3</v>
      </c>
      <c r="M15" s="121">
        <v>999.4</v>
      </c>
      <c r="N15" s="121">
        <v>3</v>
      </c>
      <c r="O15" s="142">
        <v>1</v>
      </c>
      <c r="P15" s="61"/>
      <c r="Q15" s="146"/>
      <c r="R15" s="142">
        <v>1</v>
      </c>
      <c r="S15" s="159"/>
      <c r="T15" s="142"/>
      <c r="U15" s="142"/>
      <c r="V15" s="159">
        <v>3</v>
      </c>
      <c r="W15" s="64"/>
      <c r="X15" s="43"/>
      <c r="AA15" s="3"/>
      <c r="AB15" s="3"/>
      <c r="AC15" s="3"/>
      <c r="AD15" s="3"/>
      <c r="AE15" s="3"/>
      <c r="AF15" s="3"/>
      <c r="AG15" s="3"/>
    </row>
    <row r="16" spans="1:34" ht="13.5" thickBot="1" x14ac:dyDescent="0.25">
      <c r="A16" s="32" t="s">
        <v>61</v>
      </c>
      <c r="B16" s="49">
        <f>SUM(B6:B15)</f>
        <v>30.4</v>
      </c>
      <c r="C16" s="49">
        <f>SUM(C6:C15)</f>
        <v>66.900000000000006</v>
      </c>
      <c r="D16" s="49">
        <f>SUM(D6:D15)</f>
        <v>0.39999999999999947</v>
      </c>
      <c r="E16" s="49">
        <f>SUM(E6:E15)</f>
        <v>-11.399999999999999</v>
      </c>
      <c r="F16" s="47" t="s">
        <v>63</v>
      </c>
      <c r="G16" s="50">
        <f>SUM(G6:G15)</f>
        <v>850</v>
      </c>
      <c r="H16" s="49">
        <f>SUM(H6:H15)</f>
        <v>52.400000000000006</v>
      </c>
      <c r="I16" s="49">
        <f>SUM(I6:I15)</f>
        <v>6.7</v>
      </c>
      <c r="J16" s="48">
        <f>SUM(K6:K15)</f>
        <v>0</v>
      </c>
      <c r="K16" s="48"/>
      <c r="L16" s="49">
        <f>SUM(L6:L15)</f>
        <v>19.600000000000001</v>
      </c>
      <c r="M16" s="49">
        <f>SUM(M6:M15)</f>
        <v>10128.1</v>
      </c>
      <c r="N16" s="49">
        <f>SUM(N6:N15)</f>
        <v>6.5</v>
      </c>
      <c r="O16" s="48">
        <f>SUM(O6:O15)</f>
        <v>9</v>
      </c>
      <c r="P16" s="50">
        <f>COUNT(P6:P15)</f>
        <v>7</v>
      </c>
      <c r="Q16" s="47" t="s">
        <v>64</v>
      </c>
      <c r="R16" s="50">
        <f>SUM(R6:R15)</f>
        <v>4</v>
      </c>
      <c r="S16" s="50">
        <f>SUM(S6:S15)</f>
        <v>0</v>
      </c>
      <c r="T16" s="50">
        <f>SUM(T6:T15)</f>
        <v>0</v>
      </c>
      <c r="U16" s="50">
        <f>SUM(U6:U15)</f>
        <v>0</v>
      </c>
      <c r="V16" s="47" t="s">
        <v>63</v>
      </c>
      <c r="W16" s="64"/>
      <c r="X16" s="43"/>
      <c r="AA16" s="4" t="s">
        <v>65</v>
      </c>
      <c r="AB16" s="4" t="s">
        <v>66</v>
      </c>
      <c r="AC16" s="4" t="s">
        <v>67</v>
      </c>
      <c r="AD16" s="3"/>
      <c r="AE16" s="4" t="s">
        <v>68</v>
      </c>
      <c r="AF16" s="4" t="s">
        <v>69</v>
      </c>
      <c r="AG16" s="4" t="s">
        <v>70</v>
      </c>
    </row>
    <row r="17" spans="1:33" ht="13.5" thickBot="1" x14ac:dyDescent="0.25">
      <c r="A17" s="55" t="s">
        <v>71</v>
      </c>
      <c r="B17" s="49">
        <f>SUM(B16/10)</f>
        <v>3.04</v>
      </c>
      <c r="C17" s="122">
        <f>AVERAGE(C16/10)</f>
        <v>6.69</v>
      </c>
      <c r="D17" s="122">
        <f>AVERAGE(D16/10)</f>
        <v>3.9999999999999945E-2</v>
      </c>
      <c r="E17" s="49">
        <f>E16/10</f>
        <v>-1.1399999999999999</v>
      </c>
      <c r="F17" s="47" t="s">
        <v>63</v>
      </c>
      <c r="G17" s="48">
        <f>AVERAGE(G16/10)</f>
        <v>85</v>
      </c>
      <c r="H17" s="49">
        <f>AVERAGE(H16/10)</f>
        <v>5.24</v>
      </c>
      <c r="I17" s="46" t="s">
        <v>72</v>
      </c>
      <c r="J17" s="46" t="s">
        <v>73</v>
      </c>
      <c r="K17" s="46"/>
      <c r="L17" s="46" t="s">
        <v>62</v>
      </c>
      <c r="M17" s="129">
        <f>AVERAGE(M16/10)</f>
        <v>1012.8100000000001</v>
      </c>
      <c r="N17" s="49">
        <f>AVERAGE(N16/10)</f>
        <v>0.65</v>
      </c>
      <c r="O17" s="49">
        <f>O16/10</f>
        <v>0.9</v>
      </c>
      <c r="P17" s="47" t="s">
        <v>63</v>
      </c>
      <c r="Q17" s="47" t="s">
        <v>64</v>
      </c>
      <c r="R17" s="47" t="s">
        <v>73</v>
      </c>
      <c r="S17" s="47" t="s">
        <v>73</v>
      </c>
      <c r="T17" s="47" t="s">
        <v>73</v>
      </c>
      <c r="U17" s="47" t="s">
        <v>73</v>
      </c>
      <c r="V17" s="47" t="s">
        <v>63</v>
      </c>
      <c r="W17" s="64"/>
      <c r="X17" s="43"/>
      <c r="AA17" s="4">
        <f>COUNTIF(L6:L15,".")</f>
        <v>0</v>
      </c>
      <c r="AB17" s="4">
        <f>COUNTIF(L6:L15,"&lt;1")</f>
        <v>5</v>
      </c>
      <c r="AC17" s="4">
        <f>COUNTIF(L6:L15,"&gt;=10")</f>
        <v>0</v>
      </c>
      <c r="AD17" s="3"/>
      <c r="AE17" s="4">
        <f>COUNTIF(P6:P15,"&gt;=1")</f>
        <v>6</v>
      </c>
      <c r="AF17" s="4">
        <f>COUNTIF(P6:P15,"&gt;=3")</f>
        <v>6</v>
      </c>
      <c r="AG17" s="4">
        <f>COUNTIF(P6:P15,"&gt;=10")</f>
        <v>0</v>
      </c>
    </row>
    <row r="18" spans="1:33" x14ac:dyDescent="0.2">
      <c r="A18" s="126" t="s">
        <v>12</v>
      </c>
      <c r="B18" s="121">
        <v>-3.9</v>
      </c>
      <c r="C18" s="121">
        <v>-1.6</v>
      </c>
      <c r="D18" s="121">
        <v>-4.5999999999999996</v>
      </c>
      <c r="E18" s="127">
        <v>-4.4000000000000004</v>
      </c>
      <c r="F18" s="128">
        <v>87</v>
      </c>
      <c r="G18" s="61">
        <v>91</v>
      </c>
      <c r="H18" s="121">
        <v>8</v>
      </c>
      <c r="I18" s="121">
        <v>0.8</v>
      </c>
      <c r="J18" s="42" t="s">
        <v>209</v>
      </c>
      <c r="K18" s="40"/>
      <c r="L18" s="121">
        <v>0</v>
      </c>
      <c r="M18" s="121">
        <v>1005.2</v>
      </c>
      <c r="N18" s="121">
        <v>-5.2</v>
      </c>
      <c r="O18" s="143">
        <v>1</v>
      </c>
      <c r="P18" s="61">
        <v>0</v>
      </c>
      <c r="Q18" s="147" t="s">
        <v>199</v>
      </c>
      <c r="R18" s="160">
        <v>1</v>
      </c>
      <c r="S18" s="61"/>
      <c r="T18" s="40"/>
      <c r="U18" s="40"/>
      <c r="V18" s="61">
        <v>3</v>
      </c>
      <c r="W18" s="64"/>
      <c r="X18" s="43"/>
      <c r="AA18" s="4">
        <f>COUNTIF(L18:L27,".")</f>
        <v>0</v>
      </c>
      <c r="AB18" s="4">
        <f>COUNTIF(L18:L27,"&lt;1")</f>
        <v>5</v>
      </c>
      <c r="AC18" s="4">
        <f>COUNTIF(L18:L27,"&gt;=10")</f>
        <v>0</v>
      </c>
      <c r="AD18" s="3"/>
      <c r="AE18" s="4">
        <f>COUNTIF(P18:P27,"&gt;=1")</f>
        <v>9</v>
      </c>
      <c r="AF18" s="4">
        <f>COUNTIF(P18:P27,"&gt;=3")</f>
        <v>9</v>
      </c>
      <c r="AG18" s="4">
        <f>COUNTIF(P18:P27,"&gt;=10")</f>
        <v>5</v>
      </c>
    </row>
    <row r="19" spans="1:33" x14ac:dyDescent="0.2">
      <c r="A19" s="126" t="s">
        <v>13</v>
      </c>
      <c r="B19" s="121">
        <v>-4.2</v>
      </c>
      <c r="C19" s="121">
        <v>-3.2</v>
      </c>
      <c r="D19" s="121">
        <v>-4.9000000000000004</v>
      </c>
      <c r="E19" s="127">
        <v>-4.4000000000000004</v>
      </c>
      <c r="F19" s="128">
        <v>83</v>
      </c>
      <c r="G19" s="41">
        <v>91</v>
      </c>
      <c r="H19" s="121">
        <v>8</v>
      </c>
      <c r="I19" s="121">
        <v>5.0999999999999996</v>
      </c>
      <c r="J19" s="42" t="s">
        <v>209</v>
      </c>
      <c r="K19" s="40"/>
      <c r="L19" s="121">
        <v>0</v>
      </c>
      <c r="M19" s="121">
        <v>1005</v>
      </c>
      <c r="N19" s="121">
        <v>-5.5</v>
      </c>
      <c r="O19" s="143">
        <v>1</v>
      </c>
      <c r="P19" s="61">
        <v>5</v>
      </c>
      <c r="Q19" s="147" t="s">
        <v>113</v>
      </c>
      <c r="R19" s="160">
        <v>1</v>
      </c>
      <c r="S19" s="61"/>
      <c r="T19" s="40"/>
      <c r="U19" s="40"/>
      <c r="V19" s="61">
        <v>3</v>
      </c>
      <c r="W19" s="64"/>
      <c r="X19" s="43"/>
      <c r="AA19" s="4">
        <f>COUNTIF(L30:L40,".")</f>
        <v>0</v>
      </c>
      <c r="AB19" s="4">
        <f>COUNTIF(L30:L40,"&lt;1")</f>
        <v>4</v>
      </c>
      <c r="AC19" s="4">
        <f>COUNTIF(L30:L40,"&gt;=10")</f>
        <v>0</v>
      </c>
      <c r="AD19" s="3"/>
      <c r="AE19" s="4">
        <f>COUNTIF(P30:P40,"&gt;=1")</f>
        <v>11</v>
      </c>
      <c r="AF19" s="4">
        <f>COUNTIF(P30:P40,"&gt;=3")</f>
        <v>11</v>
      </c>
      <c r="AG19" s="4">
        <f>COUNTIF(P30:P40,"&gt;=10")</f>
        <v>2</v>
      </c>
    </row>
    <row r="20" spans="1:33" x14ac:dyDescent="0.2">
      <c r="A20" s="126" t="s">
        <v>14</v>
      </c>
      <c r="B20" s="121">
        <v>-4.5999999999999996</v>
      </c>
      <c r="C20" s="121">
        <v>-3.1</v>
      </c>
      <c r="D20" s="121">
        <v>-5.9</v>
      </c>
      <c r="E20" s="127">
        <v>-3.3</v>
      </c>
      <c r="F20" s="128">
        <v>79</v>
      </c>
      <c r="G20" s="41">
        <v>88</v>
      </c>
      <c r="H20" s="121">
        <v>7.9</v>
      </c>
      <c r="I20" s="121">
        <v>0.2</v>
      </c>
      <c r="J20" s="42" t="s">
        <v>209</v>
      </c>
      <c r="K20" s="40"/>
      <c r="L20" s="121">
        <v>0</v>
      </c>
      <c r="M20" s="121">
        <v>1004.8</v>
      </c>
      <c r="N20" s="121">
        <v>-6.2</v>
      </c>
      <c r="O20" s="143">
        <v>1</v>
      </c>
      <c r="P20" s="61">
        <v>14</v>
      </c>
      <c r="Q20" s="147" t="s">
        <v>113</v>
      </c>
      <c r="R20" s="160">
        <v>1</v>
      </c>
      <c r="S20" s="61"/>
      <c r="T20" s="40"/>
      <c r="U20" s="40"/>
      <c r="V20" s="61">
        <v>2</v>
      </c>
      <c r="W20" s="64"/>
      <c r="X20" s="43"/>
    </row>
    <row r="21" spans="1:33" x14ac:dyDescent="0.2">
      <c r="A21" s="126" t="s">
        <v>15</v>
      </c>
      <c r="B21" s="121">
        <v>-5.5</v>
      </c>
      <c r="C21" s="121">
        <v>0</v>
      </c>
      <c r="D21" s="121">
        <v>-10.9</v>
      </c>
      <c r="E21" s="127">
        <v>-7.2</v>
      </c>
      <c r="F21" s="128">
        <v>53</v>
      </c>
      <c r="G21" s="41">
        <v>80</v>
      </c>
      <c r="H21" s="121">
        <v>1.3</v>
      </c>
      <c r="I21" s="121">
        <v>0</v>
      </c>
      <c r="J21" s="40"/>
      <c r="K21" s="40"/>
      <c r="L21" s="121">
        <v>7</v>
      </c>
      <c r="M21" s="121">
        <v>1010.3</v>
      </c>
      <c r="N21" s="121">
        <v>-8.6</v>
      </c>
      <c r="O21" s="143">
        <v>1</v>
      </c>
      <c r="P21" s="61">
        <v>12</v>
      </c>
      <c r="Q21" s="147" t="s">
        <v>113</v>
      </c>
      <c r="R21" s="160"/>
      <c r="S21" s="61"/>
      <c r="T21" s="40"/>
      <c r="U21" s="40"/>
      <c r="V21" s="61">
        <v>3</v>
      </c>
      <c r="W21" s="64"/>
      <c r="X21" s="43"/>
      <c r="AA21" s="1" t="s">
        <v>142</v>
      </c>
      <c r="AB21" s="1" t="s">
        <v>144</v>
      </c>
      <c r="AC21" s="1" t="s">
        <v>146</v>
      </c>
      <c r="AE21" s="1" t="s">
        <v>148</v>
      </c>
    </row>
    <row r="22" spans="1:33" x14ac:dyDescent="0.2">
      <c r="A22" s="126" t="s">
        <v>16</v>
      </c>
      <c r="B22" s="121">
        <v>-3.6</v>
      </c>
      <c r="C22" s="121">
        <v>0.3</v>
      </c>
      <c r="D22" s="121">
        <v>-7.6</v>
      </c>
      <c r="E22" s="127">
        <v>-6.7</v>
      </c>
      <c r="F22" s="128">
        <v>70</v>
      </c>
      <c r="G22" s="41">
        <v>86</v>
      </c>
      <c r="H22" s="121">
        <v>5.7</v>
      </c>
      <c r="I22" s="121">
        <v>0.3</v>
      </c>
      <c r="J22" s="42" t="s">
        <v>209</v>
      </c>
      <c r="K22" s="40"/>
      <c r="L22" s="121">
        <v>3.5</v>
      </c>
      <c r="M22" s="121">
        <v>1015.4</v>
      </c>
      <c r="N22" s="121">
        <v>-5.5</v>
      </c>
      <c r="O22" s="143">
        <v>1</v>
      </c>
      <c r="P22" s="61">
        <v>10</v>
      </c>
      <c r="Q22" s="147" t="s">
        <v>113</v>
      </c>
      <c r="R22" s="160">
        <v>1</v>
      </c>
      <c r="S22" s="61"/>
      <c r="T22" s="40"/>
      <c r="U22" s="40"/>
      <c r="V22" s="61">
        <v>3</v>
      </c>
      <c r="W22" s="64"/>
      <c r="X22" s="43"/>
      <c r="AA22" s="5">
        <f>MAX(B6:B15,B18:B27,B30:B40)</f>
        <v>6.2</v>
      </c>
      <c r="AB22" s="5">
        <f>MAX(C6:C15,C18:C27,C30:C40)</f>
        <v>11.7</v>
      </c>
      <c r="AC22" s="5">
        <f>MIN(E6:E15,E18:E27,E30:E40)</f>
        <v>-13.9</v>
      </c>
      <c r="AE22" s="5">
        <f>MAX(I6:I15,I18:I27,I30:I40)</f>
        <v>9.4</v>
      </c>
    </row>
    <row r="23" spans="1:33" x14ac:dyDescent="0.2">
      <c r="A23" s="126" t="s">
        <v>17</v>
      </c>
      <c r="B23" s="121">
        <v>-4.5</v>
      </c>
      <c r="C23" s="121">
        <v>2.7</v>
      </c>
      <c r="D23" s="121">
        <v>-11.5</v>
      </c>
      <c r="E23" s="127">
        <v>-11.1</v>
      </c>
      <c r="F23" s="128">
        <v>55</v>
      </c>
      <c r="G23" s="41">
        <v>74</v>
      </c>
      <c r="H23" s="121">
        <v>0.3</v>
      </c>
      <c r="I23" s="121">
        <v>0</v>
      </c>
      <c r="J23" s="42"/>
      <c r="K23" s="40"/>
      <c r="L23" s="121">
        <v>6</v>
      </c>
      <c r="M23" s="121">
        <v>1019.6</v>
      </c>
      <c r="N23" s="121">
        <v>-8.8000000000000007</v>
      </c>
      <c r="O23" s="143">
        <v>1</v>
      </c>
      <c r="P23" s="61">
        <v>8</v>
      </c>
      <c r="Q23" s="147" t="s">
        <v>113</v>
      </c>
      <c r="R23" s="160"/>
      <c r="S23" s="61"/>
      <c r="T23" s="40"/>
      <c r="U23" s="40"/>
      <c r="V23" s="61">
        <v>3</v>
      </c>
      <c r="W23" s="64"/>
      <c r="X23" s="43"/>
      <c r="AA23" s="1" t="s">
        <v>143</v>
      </c>
      <c r="AB23" s="1" t="s">
        <v>145</v>
      </c>
      <c r="AC23" s="1" t="s">
        <v>147</v>
      </c>
      <c r="AE23" s="1" t="s">
        <v>149</v>
      </c>
    </row>
    <row r="24" spans="1:33" x14ac:dyDescent="0.2">
      <c r="A24" s="126" t="s">
        <v>18</v>
      </c>
      <c r="B24" s="121">
        <v>-0.1</v>
      </c>
      <c r="C24" s="121">
        <v>4.4000000000000004</v>
      </c>
      <c r="D24" s="121">
        <v>-3.8</v>
      </c>
      <c r="E24" s="127">
        <v>-6.1</v>
      </c>
      <c r="F24" s="128">
        <v>57</v>
      </c>
      <c r="G24" s="41">
        <v>67</v>
      </c>
      <c r="H24" s="121">
        <v>6.5</v>
      </c>
      <c r="I24" s="121">
        <v>0</v>
      </c>
      <c r="J24" s="42"/>
      <c r="K24" s="40"/>
      <c r="L24" s="121">
        <v>3.8</v>
      </c>
      <c r="M24" s="121">
        <v>1010.8</v>
      </c>
      <c r="N24" s="121">
        <v>-5.7</v>
      </c>
      <c r="O24" s="143">
        <v>1</v>
      </c>
      <c r="P24" s="61">
        <v>8</v>
      </c>
      <c r="Q24" s="147" t="s">
        <v>113</v>
      </c>
      <c r="R24" s="160"/>
      <c r="S24" s="61"/>
      <c r="T24" s="40"/>
      <c r="U24" s="40"/>
      <c r="V24" s="61">
        <v>4</v>
      </c>
      <c r="W24" s="64"/>
      <c r="X24" s="43"/>
      <c r="AA24" s="5">
        <f>MIN(B6:B15,B18:B27,B30:B40)</f>
        <v>-6.2</v>
      </c>
      <c r="AB24" s="5">
        <f>MIN(D6:D15,D18:D27,D30:D40)</f>
        <v>-12.7</v>
      </c>
      <c r="AC24" s="1">
        <f>MIN(F6:F15,F18:F27,F30:F40)</f>
        <v>41</v>
      </c>
      <c r="AE24" s="1">
        <f>MAX(P6:P15,P18:P27,P30:P40)</f>
        <v>14</v>
      </c>
    </row>
    <row r="25" spans="1:33" x14ac:dyDescent="0.2">
      <c r="A25" s="126" t="s">
        <v>19</v>
      </c>
      <c r="B25" s="121">
        <v>1.2</v>
      </c>
      <c r="C25" s="121">
        <v>4.5999999999999996</v>
      </c>
      <c r="D25" s="121">
        <v>-0.5</v>
      </c>
      <c r="E25" s="127">
        <v>-1.7</v>
      </c>
      <c r="F25" s="128">
        <v>68</v>
      </c>
      <c r="G25" s="41">
        <v>80</v>
      </c>
      <c r="H25" s="121">
        <v>8</v>
      </c>
      <c r="I25" s="121">
        <v>7.1</v>
      </c>
      <c r="J25" s="40" t="s">
        <v>209</v>
      </c>
      <c r="K25" s="40"/>
      <c r="L25" s="121">
        <v>0</v>
      </c>
      <c r="M25" s="121">
        <v>998.7</v>
      </c>
      <c r="N25" s="121">
        <v>-2</v>
      </c>
      <c r="O25" s="143">
        <v>1</v>
      </c>
      <c r="P25" s="61">
        <v>5</v>
      </c>
      <c r="Q25" s="147" t="s">
        <v>195</v>
      </c>
      <c r="R25" s="160">
        <v>1</v>
      </c>
      <c r="S25" s="61"/>
      <c r="T25" s="40"/>
      <c r="U25" s="40"/>
      <c r="V25" s="61">
        <v>3</v>
      </c>
      <c r="W25" s="64"/>
      <c r="X25" s="43"/>
    </row>
    <row r="26" spans="1:33" x14ac:dyDescent="0.2">
      <c r="A26" s="126" t="s">
        <v>20</v>
      </c>
      <c r="B26" s="121">
        <v>-0.4</v>
      </c>
      <c r="C26" s="121">
        <v>1.3</v>
      </c>
      <c r="D26" s="121">
        <v>-1.8</v>
      </c>
      <c r="E26" s="127">
        <v>-2.2000000000000002</v>
      </c>
      <c r="F26" s="128">
        <v>86</v>
      </c>
      <c r="G26" s="41">
        <v>93</v>
      </c>
      <c r="H26" s="121">
        <v>8</v>
      </c>
      <c r="I26" s="121">
        <v>3.8</v>
      </c>
      <c r="J26" s="40" t="s">
        <v>209</v>
      </c>
      <c r="K26" s="40"/>
      <c r="L26" s="121">
        <v>0</v>
      </c>
      <c r="M26" s="121">
        <v>996.8</v>
      </c>
      <c r="N26" s="121">
        <v>-1.4</v>
      </c>
      <c r="O26" s="143">
        <v>0</v>
      </c>
      <c r="P26" s="61">
        <v>13</v>
      </c>
      <c r="Q26" s="147" t="s">
        <v>113</v>
      </c>
      <c r="R26" s="160">
        <v>1</v>
      </c>
      <c r="S26" s="61"/>
      <c r="T26" s="40"/>
      <c r="U26" s="40"/>
      <c r="V26" s="61">
        <v>3</v>
      </c>
      <c r="W26" s="64"/>
      <c r="X26" s="43"/>
    </row>
    <row r="27" spans="1:33" ht="13.5" thickBot="1" x14ac:dyDescent="0.25">
      <c r="A27" s="59" t="s">
        <v>21</v>
      </c>
      <c r="B27" s="121">
        <v>1.6</v>
      </c>
      <c r="C27" s="121">
        <v>5.0999999999999996</v>
      </c>
      <c r="D27" s="121">
        <v>-0.8</v>
      </c>
      <c r="E27" s="127">
        <v>-0.6</v>
      </c>
      <c r="F27" s="128">
        <v>80</v>
      </c>
      <c r="G27" s="41">
        <v>88</v>
      </c>
      <c r="H27" s="121">
        <v>7.3</v>
      </c>
      <c r="I27" s="121">
        <v>0.9</v>
      </c>
      <c r="J27" s="44" t="s">
        <v>210</v>
      </c>
      <c r="K27" s="40"/>
      <c r="L27" s="122">
        <v>4.5</v>
      </c>
      <c r="M27" s="121">
        <v>1005.9</v>
      </c>
      <c r="N27" s="121">
        <v>-0.2</v>
      </c>
      <c r="O27" s="144">
        <v>0</v>
      </c>
      <c r="P27" s="61">
        <v>12</v>
      </c>
      <c r="Q27" s="148" t="s">
        <v>113</v>
      </c>
      <c r="R27" s="161">
        <v>1</v>
      </c>
      <c r="S27" s="159"/>
      <c r="T27" s="142"/>
      <c r="U27" s="142"/>
      <c r="V27" s="159">
        <v>1</v>
      </c>
      <c r="W27" s="64"/>
      <c r="X27" s="43"/>
    </row>
    <row r="28" spans="1:33" ht="13.5" thickBot="1" x14ac:dyDescent="0.25">
      <c r="A28" s="32" t="s">
        <v>61</v>
      </c>
      <c r="B28" s="49">
        <f>SUM(B18:B27)</f>
        <v>-24</v>
      </c>
      <c r="C28" s="49">
        <f>SUM(C18:C27)</f>
        <v>10.5</v>
      </c>
      <c r="D28" s="49">
        <f>SUM(D18:D27)</f>
        <v>-52.29999999999999</v>
      </c>
      <c r="E28" s="47" t="s">
        <v>62</v>
      </c>
      <c r="F28" s="47" t="s">
        <v>63</v>
      </c>
      <c r="G28" s="48">
        <f>SUM(G18:G27)</f>
        <v>838</v>
      </c>
      <c r="H28" s="49">
        <f>SUM(H18:H27)</f>
        <v>61</v>
      </c>
      <c r="I28" s="49">
        <f>SUM(I18:I27)</f>
        <v>18.2</v>
      </c>
      <c r="J28" s="48">
        <f>SUM(K18:K27)</f>
        <v>0</v>
      </c>
      <c r="K28" s="48"/>
      <c r="L28" s="49">
        <f>SUM(L18:L27)</f>
        <v>24.8</v>
      </c>
      <c r="M28" s="49">
        <f>SUM(M18:M27)</f>
        <v>10072.5</v>
      </c>
      <c r="N28" s="49">
        <f>SUM(N18:N27)</f>
        <v>-49.1</v>
      </c>
      <c r="O28" s="48">
        <f>SUM(O18:O27)</f>
        <v>8</v>
      </c>
      <c r="P28" s="50">
        <f>COUNT(P18:P27)</f>
        <v>10</v>
      </c>
      <c r="Q28" s="47" t="s">
        <v>64</v>
      </c>
      <c r="R28" s="50">
        <f>SUM(R18:R27)</f>
        <v>7</v>
      </c>
      <c r="S28" s="50">
        <f>SUM(S18:S27)</f>
        <v>0</v>
      </c>
      <c r="T28" s="50">
        <f>SUM(T18:T27)</f>
        <v>0</v>
      </c>
      <c r="U28" s="50">
        <f>SUM(U18:U27)</f>
        <v>0</v>
      </c>
      <c r="V28" s="47" t="s">
        <v>63</v>
      </c>
      <c r="W28" s="64"/>
      <c r="X28" s="43"/>
    </row>
    <row r="29" spans="1:33" ht="13.5" thickBot="1" x14ac:dyDescent="0.25">
      <c r="A29" s="55" t="s">
        <v>71</v>
      </c>
      <c r="B29" s="49">
        <f>AVERAGE(B28/10)</f>
        <v>-2.4</v>
      </c>
      <c r="C29" s="49">
        <f>AVERAGE(C28/10)</f>
        <v>1.05</v>
      </c>
      <c r="D29" s="49">
        <f>AVERAGE(D28/10)</f>
        <v>-5.2299999999999986</v>
      </c>
      <c r="E29" s="47" t="s">
        <v>62</v>
      </c>
      <c r="F29" s="47" t="s">
        <v>63</v>
      </c>
      <c r="G29" s="48">
        <f>AVERAGE(G28/10)</f>
        <v>83.8</v>
      </c>
      <c r="H29" s="49">
        <f>AVERAGE(H28/10)</f>
        <v>6.1</v>
      </c>
      <c r="I29" s="47" t="s">
        <v>72</v>
      </c>
      <c r="J29" s="47" t="s">
        <v>73</v>
      </c>
      <c r="K29" s="47"/>
      <c r="L29" s="47" t="s">
        <v>62</v>
      </c>
      <c r="M29" s="49">
        <f>AVERAGE(M28/10)</f>
        <v>1007.25</v>
      </c>
      <c r="N29" s="49">
        <f>AVERAGE(N28/10)</f>
        <v>-4.91</v>
      </c>
      <c r="O29" s="49">
        <f>O28/10</f>
        <v>0.8</v>
      </c>
      <c r="P29" s="47" t="s">
        <v>63</v>
      </c>
      <c r="Q29" s="47" t="s">
        <v>64</v>
      </c>
      <c r="R29" s="47" t="s">
        <v>73</v>
      </c>
      <c r="S29" s="47" t="s">
        <v>73</v>
      </c>
      <c r="T29" s="47" t="s">
        <v>73</v>
      </c>
      <c r="U29" s="47" t="s">
        <v>73</v>
      </c>
      <c r="V29" s="47" t="s">
        <v>63</v>
      </c>
      <c r="W29" s="64"/>
      <c r="X29" s="43"/>
    </row>
    <row r="30" spans="1:33" x14ac:dyDescent="0.2">
      <c r="A30" s="126" t="s">
        <v>22</v>
      </c>
      <c r="B30" s="121">
        <v>0.2</v>
      </c>
      <c r="C30" s="121">
        <v>2.8</v>
      </c>
      <c r="D30" s="121">
        <v>-1.1000000000000001</v>
      </c>
      <c r="E30" s="127">
        <v>-1.7</v>
      </c>
      <c r="F30" s="128">
        <v>77</v>
      </c>
      <c r="G30" s="41">
        <v>89</v>
      </c>
      <c r="H30" s="121">
        <v>7.6</v>
      </c>
      <c r="I30" s="121">
        <v>0.4</v>
      </c>
      <c r="J30" s="42" t="s">
        <v>209</v>
      </c>
      <c r="K30" s="40"/>
      <c r="L30" s="121">
        <v>0</v>
      </c>
      <c r="M30" s="121">
        <v>1015</v>
      </c>
      <c r="N30" s="121">
        <v>-1.4</v>
      </c>
      <c r="O30" s="40">
        <v>1</v>
      </c>
      <c r="P30" s="61">
        <v>6</v>
      </c>
      <c r="Q30" s="145" t="s">
        <v>113</v>
      </c>
      <c r="R30" s="40">
        <v>1</v>
      </c>
      <c r="S30" s="61"/>
      <c r="T30" s="40"/>
      <c r="U30" s="40"/>
      <c r="V30" s="61">
        <v>4</v>
      </c>
      <c r="W30" s="64"/>
      <c r="X30" s="43"/>
    </row>
    <row r="31" spans="1:33" x14ac:dyDescent="0.2">
      <c r="A31" s="126" t="s">
        <v>23</v>
      </c>
      <c r="B31" s="121">
        <v>-2.1</v>
      </c>
      <c r="C31" s="121">
        <v>-0.6</v>
      </c>
      <c r="D31" s="121">
        <v>-3.9</v>
      </c>
      <c r="E31" s="127">
        <v>-4.4000000000000004</v>
      </c>
      <c r="F31" s="128">
        <v>81</v>
      </c>
      <c r="G31" s="41">
        <v>88</v>
      </c>
      <c r="H31" s="121">
        <v>7.5</v>
      </c>
      <c r="I31" s="121">
        <v>0.2</v>
      </c>
      <c r="J31" s="42" t="s">
        <v>209</v>
      </c>
      <c r="K31" s="40"/>
      <c r="L31" s="121">
        <v>0</v>
      </c>
      <c r="M31" s="121">
        <v>1021.2</v>
      </c>
      <c r="N31" s="121">
        <v>-3.7</v>
      </c>
      <c r="O31" s="40">
        <v>1</v>
      </c>
      <c r="P31" s="61">
        <v>7</v>
      </c>
      <c r="Q31" s="145" t="s">
        <v>113</v>
      </c>
      <c r="R31" s="40">
        <v>1</v>
      </c>
      <c r="S31" s="61"/>
      <c r="T31" s="40"/>
      <c r="U31" s="40"/>
      <c r="V31" s="61">
        <v>4</v>
      </c>
      <c r="W31" s="64"/>
      <c r="X31" s="43"/>
    </row>
    <row r="32" spans="1:33" x14ac:dyDescent="0.2">
      <c r="A32" s="126" t="s">
        <v>24</v>
      </c>
      <c r="B32" s="121">
        <v>-6.1</v>
      </c>
      <c r="C32" s="121">
        <v>-3.7</v>
      </c>
      <c r="D32" s="121">
        <v>-9.1</v>
      </c>
      <c r="E32" s="127">
        <v>-10</v>
      </c>
      <c r="F32" s="128">
        <v>47</v>
      </c>
      <c r="G32" s="41">
        <v>70</v>
      </c>
      <c r="H32" s="121">
        <v>3.5</v>
      </c>
      <c r="I32" s="121">
        <v>0</v>
      </c>
      <c r="J32" s="42"/>
      <c r="K32" s="40"/>
      <c r="L32" s="121">
        <v>9.8000000000000007</v>
      </c>
      <c r="M32" s="121">
        <v>1024.4000000000001</v>
      </c>
      <c r="N32" s="121">
        <v>-10.6</v>
      </c>
      <c r="O32" s="40">
        <v>2</v>
      </c>
      <c r="P32" s="61">
        <v>6</v>
      </c>
      <c r="Q32" s="145" t="s">
        <v>113</v>
      </c>
      <c r="R32" s="40"/>
      <c r="S32" s="61"/>
      <c r="T32" s="40"/>
      <c r="U32" s="40"/>
      <c r="V32" s="61">
        <v>4</v>
      </c>
      <c r="W32" s="64"/>
      <c r="X32" s="43"/>
    </row>
    <row r="33" spans="1:24" x14ac:dyDescent="0.2">
      <c r="A33" s="126" t="s">
        <v>25</v>
      </c>
      <c r="B33" s="121">
        <v>-6.2</v>
      </c>
      <c r="C33" s="121">
        <v>-0.8</v>
      </c>
      <c r="D33" s="121">
        <v>-12.7</v>
      </c>
      <c r="E33" s="127">
        <v>-13.9</v>
      </c>
      <c r="F33" s="128">
        <v>44</v>
      </c>
      <c r="G33" s="41">
        <v>66</v>
      </c>
      <c r="H33" s="121">
        <v>3</v>
      </c>
      <c r="I33" s="121">
        <v>0</v>
      </c>
      <c r="J33" s="42"/>
      <c r="K33" s="40"/>
      <c r="L33" s="121">
        <v>9</v>
      </c>
      <c r="M33" s="121">
        <v>1024</v>
      </c>
      <c r="N33" s="121">
        <v>-11.9</v>
      </c>
      <c r="O33" s="40">
        <v>2</v>
      </c>
      <c r="P33" s="61">
        <v>6</v>
      </c>
      <c r="Q33" s="145" t="s">
        <v>113</v>
      </c>
      <c r="R33" s="40"/>
      <c r="S33" s="61"/>
      <c r="T33" s="40"/>
      <c r="U33" s="40"/>
      <c r="V33" s="61">
        <v>5</v>
      </c>
      <c r="W33" s="64"/>
      <c r="X33" s="43"/>
    </row>
    <row r="34" spans="1:24" x14ac:dyDescent="0.2">
      <c r="A34" s="126" t="s">
        <v>26</v>
      </c>
      <c r="B34" s="121">
        <v>-3.8</v>
      </c>
      <c r="C34" s="121">
        <v>-0.6</v>
      </c>
      <c r="D34" s="121">
        <v>-6.9</v>
      </c>
      <c r="E34" s="127">
        <v>-8.3000000000000007</v>
      </c>
      <c r="F34" s="128">
        <v>56</v>
      </c>
      <c r="G34" s="41">
        <v>69</v>
      </c>
      <c r="H34" s="121">
        <v>6.1</v>
      </c>
      <c r="I34" s="121">
        <v>0</v>
      </c>
      <c r="J34" s="42"/>
      <c r="K34" s="40"/>
      <c r="L34" s="121">
        <v>5.8</v>
      </c>
      <c r="M34" s="121">
        <v>1019.4</v>
      </c>
      <c r="N34" s="121">
        <v>-8.8000000000000007</v>
      </c>
      <c r="O34" s="40">
        <v>2</v>
      </c>
      <c r="P34" s="61">
        <v>6</v>
      </c>
      <c r="Q34" s="145" t="s">
        <v>113</v>
      </c>
      <c r="R34" s="40"/>
      <c r="S34" s="61"/>
      <c r="T34" s="40"/>
      <c r="U34" s="40"/>
      <c r="V34" s="61">
        <v>5</v>
      </c>
      <c r="W34" s="64"/>
      <c r="X34" s="43"/>
    </row>
    <row r="35" spans="1:24" x14ac:dyDescent="0.2">
      <c r="A35" s="126" t="s">
        <v>27</v>
      </c>
      <c r="B35" s="121">
        <v>-3.1</v>
      </c>
      <c r="C35" s="121">
        <v>0</v>
      </c>
      <c r="D35" s="121">
        <v>-6.3</v>
      </c>
      <c r="E35" s="127">
        <v>-7.8</v>
      </c>
      <c r="F35" s="128">
        <v>41</v>
      </c>
      <c r="G35" s="41">
        <v>63</v>
      </c>
      <c r="H35" s="121">
        <v>6.2</v>
      </c>
      <c r="I35" s="121">
        <v>0</v>
      </c>
      <c r="J35" s="42"/>
      <c r="K35" s="40"/>
      <c r="L35" s="121">
        <v>6.3</v>
      </c>
      <c r="M35" s="121">
        <v>1015.6</v>
      </c>
      <c r="N35" s="121">
        <v>-9.4</v>
      </c>
      <c r="O35" s="40">
        <v>2</v>
      </c>
      <c r="P35" s="61">
        <v>5</v>
      </c>
      <c r="Q35" s="145" t="s">
        <v>195</v>
      </c>
      <c r="R35" s="40"/>
      <c r="S35" s="61"/>
      <c r="T35" s="40"/>
      <c r="U35" s="40"/>
      <c r="V35" s="61">
        <v>5</v>
      </c>
      <c r="W35" s="64"/>
      <c r="X35" s="43"/>
    </row>
    <row r="36" spans="1:24" x14ac:dyDescent="0.2">
      <c r="A36" s="126" t="s">
        <v>28</v>
      </c>
      <c r="B36" s="121">
        <v>-2.2999999999999998</v>
      </c>
      <c r="C36" s="121">
        <v>0.7</v>
      </c>
      <c r="D36" s="121">
        <v>-5</v>
      </c>
      <c r="E36" s="127">
        <v>-5.6</v>
      </c>
      <c r="F36" s="128">
        <v>56</v>
      </c>
      <c r="G36" s="41">
        <v>72</v>
      </c>
      <c r="H36" s="121">
        <v>8</v>
      </c>
      <c r="I36" s="121">
        <v>0.2</v>
      </c>
      <c r="J36" s="42" t="s">
        <v>209</v>
      </c>
      <c r="K36" s="40"/>
      <c r="L36" s="121">
        <v>3.2</v>
      </c>
      <c r="M36" s="121">
        <v>1014.7</v>
      </c>
      <c r="N36" s="121">
        <v>-6.8</v>
      </c>
      <c r="O36" s="40">
        <v>2</v>
      </c>
      <c r="P36" s="61">
        <v>5</v>
      </c>
      <c r="Q36" s="145" t="s">
        <v>195</v>
      </c>
      <c r="R36" s="40">
        <v>1</v>
      </c>
      <c r="S36" s="61"/>
      <c r="T36" s="40"/>
      <c r="U36" s="40"/>
      <c r="V36" s="61">
        <v>5</v>
      </c>
      <c r="W36" s="64"/>
      <c r="X36" s="43"/>
    </row>
    <row r="37" spans="1:24" x14ac:dyDescent="0.2">
      <c r="A37" s="126" t="s">
        <v>29</v>
      </c>
      <c r="B37" s="121">
        <v>-1.3</v>
      </c>
      <c r="C37" s="121">
        <v>0.8</v>
      </c>
      <c r="D37" s="121">
        <v>-3.7</v>
      </c>
      <c r="E37" s="127">
        <v>-4.4000000000000004</v>
      </c>
      <c r="F37" s="128">
        <v>82</v>
      </c>
      <c r="G37" s="41">
        <v>89</v>
      </c>
      <c r="H37" s="121">
        <v>7.9</v>
      </c>
      <c r="I37" s="121">
        <v>9.4</v>
      </c>
      <c r="J37" s="42" t="s">
        <v>209</v>
      </c>
      <c r="K37" s="40"/>
      <c r="L37" s="121">
        <v>0</v>
      </c>
      <c r="M37" s="121">
        <v>1012.7</v>
      </c>
      <c r="N37" s="121">
        <v>-3</v>
      </c>
      <c r="O37" s="40">
        <v>1</v>
      </c>
      <c r="P37" s="61">
        <v>5</v>
      </c>
      <c r="Q37" s="145" t="s">
        <v>195</v>
      </c>
      <c r="R37" s="40"/>
      <c r="S37" s="61"/>
      <c r="T37" s="40"/>
      <c r="U37" s="40"/>
      <c r="V37" s="61">
        <v>2</v>
      </c>
      <c r="W37" s="64"/>
      <c r="X37" s="43"/>
    </row>
    <row r="38" spans="1:24" x14ac:dyDescent="0.2">
      <c r="A38" s="126" t="s">
        <v>229</v>
      </c>
      <c r="B38" s="121">
        <v>0.6</v>
      </c>
      <c r="C38" s="121">
        <v>3.2</v>
      </c>
      <c r="D38" s="121">
        <v>-0.8</v>
      </c>
      <c r="E38" s="127">
        <v>-1.7</v>
      </c>
      <c r="F38" s="128">
        <v>72</v>
      </c>
      <c r="G38" s="41">
        <v>87</v>
      </c>
      <c r="H38" s="121">
        <v>7.9</v>
      </c>
      <c r="I38" s="121">
        <v>0.3</v>
      </c>
      <c r="J38" s="42" t="s">
        <v>209</v>
      </c>
      <c r="K38" s="40"/>
      <c r="L38" s="121">
        <v>1.5</v>
      </c>
      <c r="M38" s="121">
        <v>1006.8</v>
      </c>
      <c r="N38" s="121">
        <v>-1.4</v>
      </c>
      <c r="O38" s="40">
        <v>1</v>
      </c>
      <c r="P38" s="61">
        <v>12</v>
      </c>
      <c r="Q38" s="145" t="s">
        <v>113</v>
      </c>
      <c r="R38" s="40"/>
      <c r="S38" s="61"/>
      <c r="T38" s="40"/>
      <c r="U38" s="40"/>
      <c r="V38" s="61">
        <v>4</v>
      </c>
      <c r="W38" s="64"/>
      <c r="X38" s="43"/>
    </row>
    <row r="39" spans="1:24" x14ac:dyDescent="0.2">
      <c r="A39" s="126" t="s">
        <v>230</v>
      </c>
      <c r="B39" s="121">
        <v>-0.1</v>
      </c>
      <c r="C39" s="121">
        <v>3.1</v>
      </c>
      <c r="D39" s="121">
        <v>-2.2000000000000002</v>
      </c>
      <c r="E39" s="127">
        <v>-2.8</v>
      </c>
      <c r="F39" s="128">
        <v>60</v>
      </c>
      <c r="G39" s="41">
        <v>83</v>
      </c>
      <c r="H39" s="121">
        <v>7.8</v>
      </c>
      <c r="I39" s="121">
        <v>0.1</v>
      </c>
      <c r="J39" s="42" t="s">
        <v>209</v>
      </c>
      <c r="K39" s="40"/>
      <c r="L39" s="121">
        <v>4</v>
      </c>
      <c r="M39" s="121">
        <v>1008</v>
      </c>
      <c r="N39" s="121">
        <v>-2.8</v>
      </c>
      <c r="O39" s="40">
        <v>1</v>
      </c>
      <c r="P39" s="61">
        <v>11</v>
      </c>
      <c r="Q39" s="145" t="s">
        <v>113</v>
      </c>
      <c r="R39" s="40">
        <v>1</v>
      </c>
      <c r="S39" s="61"/>
      <c r="T39" s="40"/>
      <c r="U39" s="40"/>
      <c r="V39" s="61">
        <v>2</v>
      </c>
      <c r="W39" s="64"/>
      <c r="X39" s="43"/>
    </row>
    <row r="40" spans="1:24" ht="13.5" thickBot="1" x14ac:dyDescent="0.25">
      <c r="A40" s="126" t="s">
        <v>231</v>
      </c>
      <c r="B40" s="121">
        <v>-0.7</v>
      </c>
      <c r="C40" s="121">
        <v>1.5</v>
      </c>
      <c r="D40" s="121">
        <v>-2.5</v>
      </c>
      <c r="E40" s="127">
        <v>-2.8</v>
      </c>
      <c r="F40" s="128">
        <v>73</v>
      </c>
      <c r="G40" s="41">
        <v>88</v>
      </c>
      <c r="H40" s="121">
        <v>8</v>
      </c>
      <c r="I40" s="121">
        <v>2.2000000000000002</v>
      </c>
      <c r="J40" s="42" t="s">
        <v>209</v>
      </c>
      <c r="K40" s="40"/>
      <c r="L40" s="121">
        <v>0.8</v>
      </c>
      <c r="M40" s="121">
        <v>1009.8</v>
      </c>
      <c r="N40" s="121">
        <v>-2.5</v>
      </c>
      <c r="O40" s="40">
        <v>1</v>
      </c>
      <c r="P40" s="61">
        <v>8</v>
      </c>
      <c r="Q40" s="145" t="s">
        <v>113</v>
      </c>
      <c r="R40" s="40">
        <v>1</v>
      </c>
      <c r="S40" s="61"/>
      <c r="T40" s="40"/>
      <c r="U40" s="40"/>
      <c r="V40" s="61">
        <v>3</v>
      </c>
      <c r="W40" s="64"/>
      <c r="X40" s="43"/>
    </row>
    <row r="41" spans="1:24" ht="13.5" thickBot="1" x14ac:dyDescent="0.25">
      <c r="A41" s="55" t="s">
        <v>61</v>
      </c>
      <c r="B41" s="49">
        <f>SUM(B30:B40)</f>
        <v>-24.900000000000002</v>
      </c>
      <c r="C41" s="49">
        <f>SUM(C30:C40)</f>
        <v>6.3999999999999995</v>
      </c>
      <c r="D41" s="49">
        <f>SUM(D30:D40)</f>
        <v>-54.199999999999996</v>
      </c>
      <c r="E41" s="47" t="s">
        <v>62</v>
      </c>
      <c r="F41" s="47" t="s">
        <v>63</v>
      </c>
      <c r="G41" s="50">
        <f>SUM(G30:G40)</f>
        <v>864</v>
      </c>
      <c r="H41" s="49">
        <f>SUM(H30:H40)</f>
        <v>73.5</v>
      </c>
      <c r="I41" s="49">
        <f>SUM(I30:I40)</f>
        <v>12.8</v>
      </c>
      <c r="J41" s="48">
        <f>SUM(K30:K40)</f>
        <v>0</v>
      </c>
      <c r="K41" s="48"/>
      <c r="L41" s="49">
        <f>SUM(L30:L40)</f>
        <v>40.4</v>
      </c>
      <c r="M41" s="49">
        <f>SUM(M30:M40)</f>
        <v>11171.599999999999</v>
      </c>
      <c r="N41" s="49">
        <f>SUM(N30:N40)</f>
        <v>-62.3</v>
      </c>
      <c r="O41" s="48">
        <f>SUM(O30:O40)</f>
        <v>16</v>
      </c>
      <c r="P41" s="50">
        <f>COUNT(P30:P40)</f>
        <v>11</v>
      </c>
      <c r="Q41" s="47" t="s">
        <v>64</v>
      </c>
      <c r="R41" s="50">
        <f>SUM(R30:R40)</f>
        <v>5</v>
      </c>
      <c r="S41" s="50">
        <f>SUM(S30:S40)</f>
        <v>0</v>
      </c>
      <c r="T41" s="50">
        <f>SUM(T30:T40)</f>
        <v>0</v>
      </c>
      <c r="U41" s="50">
        <f>SUM(U30:U40)</f>
        <v>0</v>
      </c>
      <c r="V41" s="47" t="s">
        <v>63</v>
      </c>
      <c r="W41" s="64"/>
      <c r="X41" s="43"/>
    </row>
    <row r="42" spans="1:24" ht="13.5" thickBot="1" x14ac:dyDescent="0.25">
      <c r="A42" s="35" t="s">
        <v>71</v>
      </c>
      <c r="B42" s="49">
        <f>AVERAGE(B41/11)</f>
        <v>-2.2636363636363637</v>
      </c>
      <c r="C42" s="49">
        <f>AVERAGE(C41/11)</f>
        <v>0.58181818181818179</v>
      </c>
      <c r="D42" s="49">
        <f>AVERAGE(D41/11)</f>
        <v>-4.9272727272727268</v>
      </c>
      <c r="E42" s="47" t="s">
        <v>62</v>
      </c>
      <c r="F42" s="47" t="s">
        <v>63</v>
      </c>
      <c r="G42" s="48">
        <f>AVERAGE(G41/11)</f>
        <v>78.545454545454547</v>
      </c>
      <c r="H42" s="49">
        <f>AVERAGE(H41/11)</f>
        <v>6.6818181818181817</v>
      </c>
      <c r="I42" s="47" t="s">
        <v>72</v>
      </c>
      <c r="J42" s="47" t="s">
        <v>73</v>
      </c>
      <c r="K42" s="47"/>
      <c r="L42" s="47" t="s">
        <v>62</v>
      </c>
      <c r="M42" s="49">
        <f>AVERAGE(M41/11)</f>
        <v>1015.5999999999999</v>
      </c>
      <c r="N42" s="49">
        <f>AVERAGE(N41/11)</f>
        <v>-5.6636363636363631</v>
      </c>
      <c r="O42" s="49">
        <f>O41/11</f>
        <v>1.4545454545454546</v>
      </c>
      <c r="P42" s="47" t="s">
        <v>63</v>
      </c>
      <c r="Q42" s="47" t="s">
        <v>64</v>
      </c>
      <c r="R42" s="47" t="s">
        <v>73</v>
      </c>
      <c r="S42" s="47" t="s">
        <v>73</v>
      </c>
      <c r="T42" s="47" t="s">
        <v>73</v>
      </c>
      <c r="U42" s="47" t="s">
        <v>73</v>
      </c>
      <c r="V42" s="47" t="s">
        <v>63</v>
      </c>
      <c r="W42" s="64"/>
      <c r="X42" s="43"/>
    </row>
    <row r="43" spans="1:24" ht="13.5" thickBot="1" x14ac:dyDescent="0.25">
      <c r="A43" s="55" t="s">
        <v>74</v>
      </c>
      <c r="B43" s="49">
        <f>SUM(B16+B28+B41)</f>
        <v>-18.500000000000004</v>
      </c>
      <c r="C43" s="49">
        <f>SUM(C16+C28+C41)</f>
        <v>83.800000000000011</v>
      </c>
      <c r="D43" s="49">
        <f>SUM(D16+D28+D41)</f>
        <v>-106.1</v>
      </c>
      <c r="E43" s="47" t="s">
        <v>62</v>
      </c>
      <c r="F43" s="47" t="s">
        <v>63</v>
      </c>
      <c r="G43" s="50">
        <f>SUM(G16+G28+G41)</f>
        <v>2552</v>
      </c>
      <c r="H43" s="49">
        <f>SUM(H16+H28+H41)</f>
        <v>186.9</v>
      </c>
      <c r="I43" s="49">
        <f>SUM(I16+I28+I41)</f>
        <v>37.700000000000003</v>
      </c>
      <c r="J43" s="48">
        <f>SUM(J16+J28+J41)</f>
        <v>0</v>
      </c>
      <c r="K43" s="48"/>
      <c r="L43" s="49">
        <f>SUM(L16+L28+L41)</f>
        <v>84.800000000000011</v>
      </c>
      <c r="M43" s="49">
        <f>SUM(M16+M28+M41)</f>
        <v>31372.199999999997</v>
      </c>
      <c r="N43" s="49">
        <f>SUM(N16+N28+N41)</f>
        <v>-104.9</v>
      </c>
      <c r="O43" s="49" t="s">
        <v>63</v>
      </c>
      <c r="P43" s="50">
        <f>SUM(P16+P28+P41)</f>
        <v>28</v>
      </c>
      <c r="Q43" s="47" t="s">
        <v>64</v>
      </c>
      <c r="R43" s="50">
        <f>SUM(R16+R28+R41)</f>
        <v>16</v>
      </c>
      <c r="S43" s="50">
        <f>SUM(S16+S28+S41)</f>
        <v>0</v>
      </c>
      <c r="T43" s="50">
        <f>SUM(T16+T28+T41)</f>
        <v>0</v>
      </c>
      <c r="U43" s="50">
        <f>SUM(U16+U28+U41)</f>
        <v>0</v>
      </c>
      <c r="V43" s="47" t="s">
        <v>63</v>
      </c>
      <c r="W43" s="64"/>
      <c r="X43" s="43"/>
    </row>
    <row r="44" spans="1:24" ht="13.5" thickBot="1" x14ac:dyDescent="0.25">
      <c r="A44" s="35" t="s">
        <v>75</v>
      </c>
      <c r="B44" s="49">
        <f>AVERAGE(B17,B29,B42)</f>
        <v>-0.54121212121212114</v>
      </c>
      <c r="C44" s="49">
        <f>AVERAGE(C43/31)</f>
        <v>2.7032258064516133</v>
      </c>
      <c r="D44" s="49">
        <f>AVERAGE(D43/31)</f>
        <v>-3.4225806451612901</v>
      </c>
      <c r="E44" s="47" t="s">
        <v>62</v>
      </c>
      <c r="F44" s="47" t="s">
        <v>63</v>
      </c>
      <c r="G44" s="48">
        <f>AVERAGE(G43/31)</f>
        <v>82.322580645161295</v>
      </c>
      <c r="H44" s="130">
        <f>AVERAGE(H43/31)</f>
        <v>6.0290322580645164</v>
      </c>
      <c r="I44" s="47" t="s">
        <v>72</v>
      </c>
      <c r="J44" s="47" t="s">
        <v>73</v>
      </c>
      <c r="K44" s="47"/>
      <c r="L44" s="47" t="s">
        <v>62</v>
      </c>
      <c r="M44" s="49">
        <f>AVERAGE(M43/31)</f>
        <v>1012.0064516129031</v>
      </c>
      <c r="N44" s="49">
        <f>AVERAGE(N43/31)</f>
        <v>-3.3838709677419359</v>
      </c>
      <c r="O44" s="49">
        <f>O17+O29+O42/3</f>
        <v>2.184848484848485</v>
      </c>
      <c r="P44" s="47" t="s">
        <v>63</v>
      </c>
      <c r="Q44" s="47" t="s">
        <v>64</v>
      </c>
      <c r="R44" s="47" t="s">
        <v>73</v>
      </c>
      <c r="S44" s="47" t="s">
        <v>73</v>
      </c>
      <c r="T44" s="47" t="s">
        <v>73</v>
      </c>
      <c r="U44" s="47" t="s">
        <v>73</v>
      </c>
      <c r="V44" s="47" t="s">
        <v>63</v>
      </c>
      <c r="W44" s="64"/>
      <c r="X44" s="43"/>
    </row>
    <row r="45" spans="1:24" ht="13.5" thickBot="1" x14ac:dyDescent="0.2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64"/>
    </row>
    <row r="46" spans="1:24" ht="13.5" thickBot="1" x14ac:dyDescent="0.25">
      <c r="A46" s="131"/>
      <c r="B46" s="32" t="s">
        <v>76</v>
      </c>
      <c r="C46" s="32" t="s">
        <v>77</v>
      </c>
      <c r="D46" s="32" t="s">
        <v>78</v>
      </c>
      <c r="E46" s="153" t="s">
        <v>79</v>
      </c>
      <c r="F46" s="155"/>
      <c r="G46" s="155"/>
      <c r="H46" s="155"/>
      <c r="I46" s="156"/>
      <c r="J46" s="155"/>
      <c r="K46" s="155"/>
      <c r="L46" s="153" t="s">
        <v>80</v>
      </c>
      <c r="M46" s="157"/>
      <c r="N46" s="155"/>
      <c r="O46" s="156"/>
      <c r="P46" s="153" t="s">
        <v>81</v>
      </c>
      <c r="Q46" s="155"/>
      <c r="R46" s="155"/>
      <c r="S46" s="155"/>
      <c r="T46" s="155"/>
      <c r="U46" s="155"/>
      <c r="V46" s="155"/>
      <c r="W46" s="156"/>
      <c r="X46" s="64"/>
    </row>
    <row r="47" spans="1:24" ht="13.5" thickBot="1" x14ac:dyDescent="0.25">
      <c r="A47" s="134"/>
      <c r="B47" s="35" t="s">
        <v>82</v>
      </c>
      <c r="C47" s="35" t="s">
        <v>82</v>
      </c>
      <c r="D47" s="35" t="s">
        <v>83</v>
      </c>
      <c r="E47" s="158" t="s">
        <v>84</v>
      </c>
      <c r="F47" s="135"/>
      <c r="G47" s="135"/>
      <c r="H47" s="135"/>
      <c r="I47" s="136"/>
      <c r="J47" s="149"/>
      <c r="K47" s="135"/>
      <c r="L47" s="153" t="s">
        <v>85</v>
      </c>
      <c r="M47" s="133"/>
      <c r="N47" s="53"/>
      <c r="O47" s="123">
        <f>SUM(AE7:AE9)</f>
        <v>18</v>
      </c>
      <c r="P47" s="153" t="s">
        <v>65</v>
      </c>
      <c r="Q47" s="133"/>
      <c r="R47" s="53"/>
      <c r="S47" s="53"/>
      <c r="T47" s="53"/>
      <c r="U47" s="137"/>
      <c r="V47" s="54">
        <v>13</v>
      </c>
      <c r="W47" s="138"/>
      <c r="X47" s="64"/>
    </row>
    <row r="48" spans="1:24" ht="13.5" thickBot="1" x14ac:dyDescent="0.25">
      <c r="A48" s="55" t="s">
        <v>32</v>
      </c>
      <c r="B48" s="56">
        <v>4</v>
      </c>
      <c r="C48" s="55" t="s">
        <v>62</v>
      </c>
      <c r="D48" s="57">
        <f>SUM(B44-B48)</f>
        <v>-4.541212121212121</v>
      </c>
      <c r="E48" s="153" t="s">
        <v>169</v>
      </c>
      <c r="F48" s="53"/>
      <c r="G48" s="53"/>
      <c r="H48" s="53"/>
      <c r="I48" s="123">
        <f>SUM(AA7:AA9)</f>
        <v>0</v>
      </c>
      <c r="J48" s="150"/>
      <c r="K48" s="53"/>
      <c r="L48" s="153" t="s">
        <v>86</v>
      </c>
      <c r="M48" s="53"/>
      <c r="N48" s="53"/>
      <c r="O48" s="123">
        <f>SUM(AF7:AF9)</f>
        <v>8</v>
      </c>
      <c r="P48" s="153" t="s">
        <v>87</v>
      </c>
      <c r="Q48" s="53"/>
      <c r="R48" s="53"/>
      <c r="S48" s="53"/>
      <c r="T48" s="53"/>
      <c r="U48" s="137"/>
      <c r="V48" s="54">
        <v>1</v>
      </c>
      <c r="W48" s="138"/>
      <c r="X48" s="64"/>
    </row>
    <row r="49" spans="1:24" ht="13.5" thickBot="1" x14ac:dyDescent="0.25">
      <c r="A49" s="55" t="s">
        <v>88</v>
      </c>
      <c r="B49" s="103">
        <v>42</v>
      </c>
      <c r="C49" s="48">
        <f>SUM(I43*100/B49)</f>
        <v>89.761904761904773</v>
      </c>
      <c r="D49" s="58" t="s">
        <v>62</v>
      </c>
      <c r="E49" s="153" t="s">
        <v>168</v>
      </c>
      <c r="F49" s="53"/>
      <c r="G49" s="53"/>
      <c r="H49" s="53"/>
      <c r="I49" s="123">
        <f>SUM(AB7:AB9)</f>
        <v>0</v>
      </c>
      <c r="J49" s="150"/>
      <c r="K49" s="53"/>
      <c r="L49" s="153" t="s">
        <v>89</v>
      </c>
      <c r="M49" s="53"/>
      <c r="N49" s="53"/>
      <c r="O49" s="123">
        <f>SUM(AG7:AG9)</f>
        <v>4</v>
      </c>
      <c r="P49" s="153" t="s">
        <v>90</v>
      </c>
      <c r="Q49" s="53"/>
      <c r="R49" s="53"/>
      <c r="S49" s="53"/>
      <c r="T49" s="53"/>
      <c r="U49" s="137"/>
      <c r="V49" s="54">
        <f>SUM(AC17:AC19)</f>
        <v>0</v>
      </c>
      <c r="W49" s="138"/>
      <c r="X49" s="64"/>
    </row>
    <row r="50" spans="1:24" ht="13.5" thickBot="1" x14ac:dyDescent="0.25">
      <c r="A50" s="55" t="s">
        <v>39</v>
      </c>
      <c r="B50" s="103">
        <v>121</v>
      </c>
      <c r="C50" s="48">
        <f>SUM(L43*100/B50)</f>
        <v>70.082644628099189</v>
      </c>
      <c r="D50" s="58" t="s">
        <v>62</v>
      </c>
      <c r="E50" s="153" t="s">
        <v>170</v>
      </c>
      <c r="F50" s="53"/>
      <c r="G50" s="53"/>
      <c r="H50" s="53"/>
      <c r="I50" s="123">
        <f>SUM(AC7:AC9)</f>
        <v>7</v>
      </c>
      <c r="J50" s="150"/>
      <c r="K50" s="53"/>
      <c r="L50" s="153" t="s">
        <v>91</v>
      </c>
      <c r="M50" s="53"/>
      <c r="N50" s="53"/>
      <c r="O50" s="123">
        <f>SUM(AH7:AH9)</f>
        <v>0</v>
      </c>
      <c r="P50" s="153" t="s">
        <v>92</v>
      </c>
      <c r="Q50" s="53"/>
      <c r="R50" s="53"/>
      <c r="S50" s="53"/>
      <c r="T50" s="53"/>
      <c r="U50" s="53"/>
      <c r="V50" s="53"/>
      <c r="W50" s="132"/>
      <c r="X50" s="64"/>
    </row>
    <row r="51" spans="1:24" ht="13.5" thickBot="1" x14ac:dyDescent="0.25">
      <c r="A51" s="59" t="s">
        <v>93</v>
      </c>
      <c r="B51" s="40"/>
      <c r="C51" s="41"/>
      <c r="D51" s="60" t="s">
        <v>62</v>
      </c>
      <c r="E51" s="153" t="s">
        <v>94</v>
      </c>
      <c r="F51" s="53"/>
      <c r="G51" s="53"/>
      <c r="H51" s="53"/>
      <c r="I51" s="132"/>
      <c r="J51" s="150"/>
      <c r="K51" s="53"/>
      <c r="L51" s="153" t="s">
        <v>165</v>
      </c>
      <c r="M51" s="53"/>
      <c r="N51" s="53"/>
      <c r="O51" s="124">
        <v>0</v>
      </c>
      <c r="P51" s="153" t="s">
        <v>95</v>
      </c>
      <c r="Q51" s="53"/>
      <c r="R51" s="53"/>
      <c r="S51" s="53"/>
      <c r="T51" s="53"/>
      <c r="U51" s="137"/>
      <c r="V51" s="54">
        <f>SUM(AE17:AE19)</f>
        <v>26</v>
      </c>
      <c r="W51" s="138"/>
      <c r="X51" s="64"/>
    </row>
    <row r="52" spans="1:24" ht="13.5" thickBot="1" x14ac:dyDescent="0.25">
      <c r="A52" s="59" t="s">
        <v>96</v>
      </c>
      <c r="B52" s="40">
        <v>372</v>
      </c>
      <c r="C52" s="61">
        <f>SUM(L43*100/B52)</f>
        <v>22.795698924731187</v>
      </c>
      <c r="D52" s="60" t="s">
        <v>62</v>
      </c>
      <c r="E52" s="153" t="s">
        <v>171</v>
      </c>
      <c r="F52" s="53"/>
      <c r="G52" s="53"/>
      <c r="H52" s="53"/>
      <c r="I52" s="123">
        <f>SUM(AA12:AA14)</f>
        <v>24</v>
      </c>
      <c r="J52" s="150"/>
      <c r="K52" s="53"/>
      <c r="L52" s="153" t="s">
        <v>97</v>
      </c>
      <c r="M52" s="53"/>
      <c r="N52" s="53"/>
      <c r="O52" s="132"/>
      <c r="P52" s="153" t="s">
        <v>98</v>
      </c>
      <c r="Q52" s="53"/>
      <c r="R52" s="53"/>
      <c r="S52" s="53"/>
      <c r="T52" s="53"/>
      <c r="U52" s="137"/>
      <c r="V52" s="54">
        <f>SUM(AF17:AF19)</f>
        <v>26</v>
      </c>
      <c r="W52" s="138"/>
      <c r="X52" s="64"/>
    </row>
    <row r="53" spans="1:24" ht="13.5" thickBot="1" x14ac:dyDescent="0.25">
      <c r="A53" s="35" t="s">
        <v>39</v>
      </c>
      <c r="B53" s="44"/>
      <c r="C53" s="45"/>
      <c r="D53" s="62" t="s">
        <v>62</v>
      </c>
      <c r="E53" s="154" t="s">
        <v>172</v>
      </c>
      <c r="F53" s="139"/>
      <c r="G53" s="139"/>
      <c r="H53" s="139"/>
      <c r="I53" s="125">
        <f>SUM(AB12:AB14)</f>
        <v>3</v>
      </c>
      <c r="J53" s="151"/>
      <c r="K53" s="139"/>
      <c r="L53" s="153" t="s">
        <v>99</v>
      </c>
      <c r="M53" s="53"/>
      <c r="N53" s="53"/>
      <c r="O53" s="123">
        <f>SUM(AE12:AE14)</f>
        <v>17</v>
      </c>
      <c r="P53" s="154" t="s">
        <v>100</v>
      </c>
      <c r="Q53" s="139"/>
      <c r="R53" s="139"/>
      <c r="S53" s="139"/>
      <c r="T53" s="139"/>
      <c r="U53" s="140"/>
      <c r="V53" s="63">
        <f>SUM(AG17:AG19)</f>
        <v>7</v>
      </c>
      <c r="W53" s="51"/>
      <c r="X53" s="64"/>
    </row>
    <row r="54" spans="1:24" ht="13.5" thickBot="1" x14ac:dyDescent="0.25">
      <c r="A54" s="52"/>
      <c r="B54" s="52"/>
      <c r="C54" s="52"/>
      <c r="D54" s="52"/>
      <c r="E54" s="52"/>
      <c r="F54" s="52"/>
      <c r="G54" s="52"/>
      <c r="H54" s="52"/>
      <c r="I54" s="52"/>
      <c r="J54" s="152"/>
      <c r="K54" s="52"/>
      <c r="L54" s="153" t="s">
        <v>101</v>
      </c>
      <c r="M54" s="141"/>
      <c r="N54" s="53"/>
      <c r="O54" s="123">
        <f>SUM(AG12:AG14)</f>
        <v>0</v>
      </c>
      <c r="P54" s="52"/>
      <c r="Q54" s="52"/>
      <c r="R54" s="52"/>
      <c r="S54" s="52"/>
      <c r="T54" s="52"/>
      <c r="U54" s="52"/>
      <c r="V54" s="52"/>
      <c r="W54" s="52"/>
      <c r="X54" s="64"/>
    </row>
    <row r="55" spans="1:24" x14ac:dyDescent="0.2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</row>
    <row r="56" spans="1:24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64"/>
      <c r="W56" s="22"/>
      <c r="X56" s="22"/>
    </row>
    <row r="57" spans="1:24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64"/>
      <c r="W57" s="22"/>
      <c r="X57" s="22"/>
    </row>
  </sheetData>
  <customSheetViews>
    <customSheetView guid="{CD48B3E6-EBC6-4457-ACCF-4221FA98FC69}" showPageBreaks="1" printArea="1" hiddenColumns="1" showRuler="0">
      <pane xSplit="4" ySplit="5" topLeftCell="E6" activePane="bottomRight" state="frozen"/>
      <selection pane="bottomRight" activeCell="B6" sqref="B6"/>
      <pageMargins left="0.98425196850393704" right="0.19685039370078741" top="0.98425196850393704" bottom="0.59055118110236227" header="0.51181102362204722" footer="0.51181102362204722"/>
      <pageSetup paperSize="9" orientation="portrait" blackAndWhite="1" horizontalDpi="300" verticalDpi="300" r:id="rId1"/>
      <headerFooter alignWithMargins="0">
        <oddHeader>Kurztabelle</oddHeader>
      </headerFooter>
    </customSheetView>
  </customSheetViews>
  <mergeCells count="2">
    <mergeCell ref="M2:N2"/>
    <mergeCell ref="S2:T2"/>
  </mergeCells>
  <phoneticPr fontId="4" type="noConversion"/>
  <conditionalFormatting sqref="B6:B15 B18:B27 B30:B40">
    <cfRule type="cellIs" dxfId="43" priority="1" stopIfTrue="1" operator="equal">
      <formula>$AA$22</formula>
    </cfRule>
    <cfRule type="cellIs" dxfId="42" priority="2" stopIfTrue="1" operator="equal">
      <formula>$AA$24</formula>
    </cfRule>
  </conditionalFormatting>
  <conditionalFormatting sqref="C6:C15 C18:C27 C30:C40">
    <cfRule type="cellIs" dxfId="41" priority="3" stopIfTrue="1" operator="equal">
      <formula>$AB$22</formula>
    </cfRule>
  </conditionalFormatting>
  <conditionalFormatting sqref="D6:D15 D18:D27 D30:D40">
    <cfRule type="cellIs" dxfId="40" priority="4" stopIfTrue="1" operator="equal">
      <formula>$AB$24</formula>
    </cfRule>
  </conditionalFormatting>
  <conditionalFormatting sqref="E6:E15 E18:E27 E30:E40">
    <cfRule type="cellIs" dxfId="39" priority="5" stopIfTrue="1" operator="equal">
      <formula>$AC$22</formula>
    </cfRule>
  </conditionalFormatting>
  <conditionalFormatting sqref="F6:F15 F18:F27 F30:F40">
    <cfRule type="cellIs" dxfId="38" priority="6" stopIfTrue="1" operator="equal">
      <formula>$AC$24</formula>
    </cfRule>
  </conditionalFormatting>
  <conditionalFormatting sqref="I6:I15 I18:I27 I30:I40">
    <cfRule type="cellIs" dxfId="37" priority="7" stopIfTrue="1" operator="equal">
      <formula>$AE$22</formula>
    </cfRule>
  </conditionalFormatting>
  <conditionalFormatting sqref="P6:P15 P18:P27 P30:P40">
    <cfRule type="cellIs" dxfId="36" priority="8" stopIfTrue="1" operator="equal">
      <formula>$AE$24</formula>
    </cfRule>
  </conditionalFormatting>
  <dataValidations xWindow="1291" yWindow="188" count="3">
    <dataValidation allowBlank="1" showInputMessage="1" showErrorMessage="1" prompt="In diese Zelle ist keine Eingabe zulässig. Die Daten werden automatisch eingefügt." sqref="B6:D15 G6:I15 P6:P15 S6:S15 V6:V15 B18:D27 G18:I27 P18:P27 S18:S27 V18:V27 B30:D40 G30:I40 P30:P40 S30:S40 V30:V40 L30:N40 L18:N27 L6:N15"/>
    <dataValidation type="list" allowBlank="1" showInputMessage="1" showErrorMessage="1" sqref="M2:N2">
      <formula1>"Januar,Februar,März,April,Mai,Juni,Juli,August,September,Oktober,November,Dezember"</formula1>
    </dataValidation>
    <dataValidation type="list" allowBlank="1" showInputMessage="1" showErrorMessage="1" sqref="S2:T2">
      <formula1>"2007,2008,2009,2010,2011,2012"</formula1>
    </dataValidation>
  </dataValidations>
  <pageMargins left="0.98425196850393704" right="0.19685039370078741" top="0.98425196850393704" bottom="0.59055118110236227" header="0.51181102362204722" footer="0.51181102362204722"/>
  <pageSetup paperSize="9" orientation="portrait" horizontalDpi="300" verticalDpi="300" r:id="rId2"/>
  <headerFooter alignWithMargins="0">
    <oddHeader>Kurztabelle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workbookViewId="0">
      <pane xSplit="1" ySplit="8" topLeftCell="B15" activePane="bottomRight" state="frozen"/>
      <selection pane="topRight" activeCell="B1" sqref="B1"/>
      <selection pane="bottomLeft" activeCell="A9" sqref="A9"/>
      <selection pane="bottomRight" activeCell="D39" sqref="D39"/>
    </sheetView>
  </sheetViews>
  <sheetFormatPr baseColWidth="10" defaultRowHeight="12.75" x14ac:dyDescent="0.2"/>
  <cols>
    <col min="1" max="1" width="3.28515625" customWidth="1"/>
    <col min="2" max="9" width="10.28515625" customWidth="1"/>
    <col min="14" max="14" width="6.5703125" style="6" hidden="1" customWidth="1"/>
    <col min="15" max="18" width="2" hidden="1" customWidth="1"/>
  </cols>
  <sheetData>
    <row r="1" spans="1:18" ht="15" x14ac:dyDescent="0.25">
      <c r="B1" s="90"/>
      <c r="C1" s="90"/>
      <c r="D1" s="90"/>
      <c r="E1" s="91" t="s">
        <v>102</v>
      </c>
      <c r="F1" s="90"/>
      <c r="G1" s="90"/>
      <c r="H1" s="90"/>
    </row>
    <row r="2" spans="1:18" ht="15" x14ac:dyDescent="0.25">
      <c r="B2" s="90"/>
      <c r="C2" s="90"/>
      <c r="D2" s="90"/>
      <c r="E2" s="91"/>
      <c r="F2" s="90"/>
      <c r="G2" s="90"/>
      <c r="H2" s="90"/>
    </row>
    <row r="3" spans="1:18" ht="15" x14ac:dyDescent="0.25">
      <c r="B3" s="90"/>
      <c r="C3" s="90"/>
      <c r="D3" s="90"/>
      <c r="E3" s="91"/>
      <c r="F3" s="90"/>
      <c r="G3" s="90"/>
      <c r="H3" s="90"/>
    </row>
    <row r="4" spans="1:18" ht="15" x14ac:dyDescent="0.25">
      <c r="B4" s="90"/>
      <c r="C4" s="90"/>
      <c r="D4" s="90"/>
      <c r="E4" s="90"/>
      <c r="F4" s="90"/>
      <c r="G4" s="90"/>
      <c r="H4" s="90"/>
    </row>
    <row r="5" spans="1:18" ht="15" x14ac:dyDescent="0.25">
      <c r="B5" s="92" t="s">
        <v>191</v>
      </c>
      <c r="C5" s="90"/>
      <c r="D5" s="90"/>
      <c r="E5" s="90"/>
      <c r="F5" s="93" t="s">
        <v>30</v>
      </c>
      <c r="G5" s="212" t="s">
        <v>192</v>
      </c>
      <c r="H5" s="213"/>
      <c r="I5" s="7"/>
      <c r="J5" s="8"/>
      <c r="K5" s="93" t="s">
        <v>150</v>
      </c>
      <c r="L5" s="94">
        <v>2013</v>
      </c>
    </row>
    <row r="6" spans="1:18" ht="13.5" thickBot="1" x14ac:dyDescent="0.25">
      <c r="B6" s="2"/>
      <c r="G6" s="2"/>
      <c r="I6" s="2"/>
    </row>
    <row r="7" spans="1:18" x14ac:dyDescent="0.2">
      <c r="A7" s="166" t="s">
        <v>31</v>
      </c>
      <c r="B7" s="167" t="s">
        <v>103</v>
      </c>
      <c r="C7" s="167" t="s">
        <v>104</v>
      </c>
      <c r="D7" s="167" t="s">
        <v>176</v>
      </c>
      <c r="E7" s="167" t="s">
        <v>105</v>
      </c>
      <c r="F7" s="167" t="s">
        <v>105</v>
      </c>
      <c r="G7" s="168" t="s">
        <v>105</v>
      </c>
      <c r="H7" s="169" t="s">
        <v>105</v>
      </c>
      <c r="I7" s="95"/>
      <c r="J7" s="96"/>
    </row>
    <row r="8" spans="1:18" ht="13.5" thickBot="1" x14ac:dyDescent="0.25">
      <c r="A8" s="170"/>
      <c r="B8" s="171" t="s">
        <v>106</v>
      </c>
      <c r="C8" s="172"/>
      <c r="D8" s="172"/>
      <c r="E8" s="171" t="s">
        <v>177</v>
      </c>
      <c r="F8" s="171" t="s">
        <v>178</v>
      </c>
      <c r="G8" s="173" t="s">
        <v>179</v>
      </c>
      <c r="H8" s="174" t="s">
        <v>180</v>
      </c>
      <c r="I8" s="97"/>
      <c r="J8" s="96"/>
    </row>
    <row r="9" spans="1:18" x14ac:dyDescent="0.2">
      <c r="A9" s="175" t="s">
        <v>2</v>
      </c>
      <c r="B9" s="176" t="s">
        <v>164</v>
      </c>
      <c r="C9" s="177" t="str">
        <f t="shared" ref="C9:C33" si="0">IF(R9=1,1,"-")</f>
        <v>-</v>
      </c>
      <c r="D9" s="177" t="str">
        <f t="shared" ref="D9:D12" si="1">IF(R9=2,1,"-")</f>
        <v>-</v>
      </c>
      <c r="E9" s="177">
        <v>1</v>
      </c>
      <c r="F9" s="178" t="s">
        <v>164</v>
      </c>
      <c r="G9" s="179" t="s">
        <v>164</v>
      </c>
      <c r="H9" s="180" t="s">
        <v>164</v>
      </c>
      <c r="I9" s="98"/>
      <c r="J9" s="98"/>
      <c r="N9" s="6" t="str">
        <f t="shared" ref="N9:N38" si="2">IF(ISNUMBER(B9),B9*24," ")</f>
        <v xml:space="preserve"> </v>
      </c>
      <c r="O9" t="str">
        <f t="shared" ref="O9:O38" si="3">IF(ISNUMBER(N9),IF(N9&lt;1,1," ")," ")</f>
        <v xml:space="preserve"> </v>
      </c>
      <c r="P9" t="str">
        <f t="shared" ref="P9:P38" si="4">IF(ISNUMBER(N9),IF(N9&lt;8,2," ")," ")</f>
        <v xml:space="preserve"> </v>
      </c>
      <c r="Q9" t="str">
        <f t="shared" ref="Q9:Q38" si="5">IF(ISNUMBER(N9),IF(N9&lt;24,3," ")," ")</f>
        <v xml:space="preserve"> </v>
      </c>
      <c r="R9">
        <f t="shared" ref="R9:R38" si="6">MIN(O9:Q9)</f>
        <v>0</v>
      </c>
    </row>
    <row r="10" spans="1:18" x14ac:dyDescent="0.2">
      <c r="A10" s="175" t="s">
        <v>3</v>
      </c>
      <c r="B10" s="181" t="s">
        <v>164</v>
      </c>
      <c r="C10" s="177" t="str">
        <f t="shared" si="0"/>
        <v>-</v>
      </c>
      <c r="D10" s="177" t="s">
        <v>164</v>
      </c>
      <c r="E10" s="177">
        <v>1</v>
      </c>
      <c r="F10" s="178" t="s">
        <v>164</v>
      </c>
      <c r="G10" s="182" t="s">
        <v>164</v>
      </c>
      <c r="H10" s="180" t="s">
        <v>107</v>
      </c>
      <c r="I10" s="98"/>
      <c r="J10" s="98"/>
      <c r="N10" s="6" t="str">
        <f t="shared" si="2"/>
        <v xml:space="preserve"> </v>
      </c>
      <c r="O10" t="str">
        <f t="shared" si="3"/>
        <v xml:space="preserve"> </v>
      </c>
      <c r="P10" t="str">
        <f t="shared" si="4"/>
        <v xml:space="preserve"> </v>
      </c>
      <c r="Q10" t="str">
        <f t="shared" si="5"/>
        <v xml:space="preserve"> </v>
      </c>
      <c r="R10">
        <f t="shared" si="6"/>
        <v>0</v>
      </c>
    </row>
    <row r="11" spans="1:18" x14ac:dyDescent="0.2">
      <c r="A11" s="175" t="s">
        <v>4</v>
      </c>
      <c r="B11" s="181" t="s">
        <v>164</v>
      </c>
      <c r="C11" s="177" t="str">
        <f t="shared" si="0"/>
        <v>-</v>
      </c>
      <c r="D11" s="177" t="str">
        <f t="shared" si="1"/>
        <v>-</v>
      </c>
      <c r="E11" s="177">
        <v>1</v>
      </c>
      <c r="F11" s="178">
        <v>1</v>
      </c>
      <c r="G11" s="182" t="s">
        <v>164</v>
      </c>
      <c r="H11" s="180" t="s">
        <v>107</v>
      </c>
      <c r="I11" s="98"/>
      <c r="J11" s="98"/>
      <c r="N11" s="6" t="str">
        <f t="shared" si="2"/>
        <v xml:space="preserve"> </v>
      </c>
      <c r="O11" t="str">
        <f t="shared" si="3"/>
        <v xml:space="preserve"> </v>
      </c>
      <c r="P11" t="str">
        <f t="shared" si="4"/>
        <v xml:space="preserve"> </v>
      </c>
      <c r="Q11" t="str">
        <f t="shared" si="5"/>
        <v xml:space="preserve"> </v>
      </c>
      <c r="R11">
        <f t="shared" si="6"/>
        <v>0</v>
      </c>
    </row>
    <row r="12" spans="1:18" x14ac:dyDescent="0.2">
      <c r="A12" s="175" t="s">
        <v>5</v>
      </c>
      <c r="B12" s="181" t="s">
        <v>164</v>
      </c>
      <c r="C12" s="177" t="str">
        <f t="shared" si="0"/>
        <v>-</v>
      </c>
      <c r="D12" s="177" t="str">
        <f t="shared" si="1"/>
        <v>-</v>
      </c>
      <c r="E12" s="177">
        <v>1</v>
      </c>
      <c r="F12" s="178">
        <v>1</v>
      </c>
      <c r="G12" s="182" t="s">
        <v>164</v>
      </c>
      <c r="H12" s="180" t="s">
        <v>164</v>
      </c>
      <c r="I12" s="98"/>
      <c r="J12" s="98"/>
      <c r="N12" s="6" t="str">
        <f t="shared" si="2"/>
        <v xml:space="preserve"> </v>
      </c>
      <c r="O12" t="str">
        <f t="shared" si="3"/>
        <v xml:space="preserve"> </v>
      </c>
      <c r="P12" t="str">
        <f t="shared" si="4"/>
        <v xml:space="preserve"> </v>
      </c>
      <c r="Q12" t="str">
        <f t="shared" si="5"/>
        <v xml:space="preserve"> </v>
      </c>
      <c r="R12">
        <f t="shared" si="6"/>
        <v>0</v>
      </c>
    </row>
    <row r="13" spans="1:18" x14ac:dyDescent="0.2">
      <c r="A13" s="175" t="s">
        <v>6</v>
      </c>
      <c r="B13" s="181" t="s">
        <v>164</v>
      </c>
      <c r="C13" s="177" t="str">
        <f t="shared" si="0"/>
        <v>-</v>
      </c>
      <c r="D13" s="177" t="s">
        <v>164</v>
      </c>
      <c r="E13" s="177" t="s">
        <v>164</v>
      </c>
      <c r="F13" s="178">
        <v>1</v>
      </c>
      <c r="G13" s="182" t="s">
        <v>164</v>
      </c>
      <c r="H13" s="180" t="s">
        <v>164</v>
      </c>
      <c r="I13" s="98"/>
      <c r="J13" s="98"/>
      <c r="N13" s="6" t="str">
        <f t="shared" si="2"/>
        <v xml:space="preserve"> </v>
      </c>
      <c r="O13" t="str">
        <f t="shared" si="3"/>
        <v xml:space="preserve"> </v>
      </c>
      <c r="P13" t="str">
        <f t="shared" si="4"/>
        <v xml:space="preserve"> </v>
      </c>
      <c r="Q13" t="str">
        <f t="shared" si="5"/>
        <v xml:space="preserve"> </v>
      </c>
      <c r="R13">
        <f t="shared" si="6"/>
        <v>0</v>
      </c>
    </row>
    <row r="14" spans="1:18" x14ac:dyDescent="0.2">
      <c r="A14" s="175" t="s">
        <v>7</v>
      </c>
      <c r="B14" s="178" t="s">
        <v>164</v>
      </c>
      <c r="C14" s="177" t="str">
        <f t="shared" si="0"/>
        <v>-</v>
      </c>
      <c r="D14" s="177" t="s">
        <v>164</v>
      </c>
      <c r="E14" s="177" t="s">
        <v>164</v>
      </c>
      <c r="F14" s="178">
        <v>1</v>
      </c>
      <c r="G14" s="182" t="s">
        <v>164</v>
      </c>
      <c r="H14" s="180" t="s">
        <v>164</v>
      </c>
      <c r="I14" s="98"/>
      <c r="J14" s="98"/>
      <c r="N14" s="6" t="str">
        <f t="shared" si="2"/>
        <v xml:space="preserve"> </v>
      </c>
      <c r="O14" t="str">
        <f t="shared" si="3"/>
        <v xml:space="preserve"> </v>
      </c>
      <c r="P14" t="str">
        <f t="shared" si="4"/>
        <v xml:space="preserve"> </v>
      </c>
      <c r="Q14" t="str">
        <f t="shared" si="5"/>
        <v xml:space="preserve"> </v>
      </c>
      <c r="R14">
        <f t="shared" si="6"/>
        <v>0</v>
      </c>
    </row>
    <row r="15" spans="1:18" x14ac:dyDescent="0.2">
      <c r="A15" s="175" t="s">
        <v>8</v>
      </c>
      <c r="B15" s="176" t="s">
        <v>164</v>
      </c>
      <c r="C15" s="177" t="str">
        <f t="shared" si="0"/>
        <v>-</v>
      </c>
      <c r="D15" s="177">
        <v>1</v>
      </c>
      <c r="E15" s="177">
        <v>1</v>
      </c>
      <c r="F15" s="178">
        <v>1</v>
      </c>
      <c r="G15" s="182" t="s">
        <v>164</v>
      </c>
      <c r="H15" s="180" t="s">
        <v>164</v>
      </c>
      <c r="I15" s="98"/>
      <c r="J15" s="98"/>
      <c r="N15" s="6" t="str">
        <f t="shared" si="2"/>
        <v xml:space="preserve"> </v>
      </c>
      <c r="O15" t="str">
        <f t="shared" si="3"/>
        <v xml:space="preserve"> </v>
      </c>
      <c r="P15" t="str">
        <f t="shared" si="4"/>
        <v xml:space="preserve"> </v>
      </c>
      <c r="Q15" t="str">
        <f t="shared" si="5"/>
        <v xml:space="preserve"> </v>
      </c>
      <c r="R15">
        <f t="shared" si="6"/>
        <v>0</v>
      </c>
    </row>
    <row r="16" spans="1:18" x14ac:dyDescent="0.2">
      <c r="A16" s="175" t="s">
        <v>9</v>
      </c>
      <c r="B16" s="178" t="s">
        <v>164</v>
      </c>
      <c r="C16" s="177" t="str">
        <f t="shared" si="0"/>
        <v>-</v>
      </c>
      <c r="D16" s="177">
        <v>1</v>
      </c>
      <c r="E16" s="177">
        <v>1</v>
      </c>
      <c r="F16" s="178" t="s">
        <v>164</v>
      </c>
      <c r="G16" s="182" t="s">
        <v>164</v>
      </c>
      <c r="H16" s="180" t="s">
        <v>164</v>
      </c>
      <c r="I16" s="98"/>
      <c r="J16" s="98"/>
      <c r="N16" s="6" t="str">
        <f t="shared" si="2"/>
        <v xml:space="preserve"> </v>
      </c>
      <c r="O16" t="str">
        <f t="shared" si="3"/>
        <v xml:space="preserve"> </v>
      </c>
      <c r="P16" t="str">
        <f t="shared" si="4"/>
        <v xml:space="preserve"> </v>
      </c>
      <c r="Q16" t="str">
        <f t="shared" si="5"/>
        <v xml:space="preserve"> </v>
      </c>
      <c r="R16">
        <f t="shared" si="6"/>
        <v>0</v>
      </c>
    </row>
    <row r="17" spans="1:18" x14ac:dyDescent="0.2">
      <c r="A17" s="175" t="s">
        <v>10</v>
      </c>
      <c r="B17" s="178" t="s">
        <v>164</v>
      </c>
      <c r="C17" s="177" t="str">
        <f t="shared" si="0"/>
        <v>-</v>
      </c>
      <c r="D17" s="177">
        <v>1</v>
      </c>
      <c r="E17" s="177">
        <v>1</v>
      </c>
      <c r="F17" s="178" t="s">
        <v>164</v>
      </c>
      <c r="G17" s="182" t="s">
        <v>164</v>
      </c>
      <c r="H17" s="180" t="s">
        <v>164</v>
      </c>
      <c r="I17" s="98"/>
      <c r="J17" s="98"/>
      <c r="N17" s="6" t="str">
        <f t="shared" si="2"/>
        <v xml:space="preserve"> </v>
      </c>
      <c r="O17" t="str">
        <f t="shared" si="3"/>
        <v xml:space="preserve"> </v>
      </c>
      <c r="P17" t="str">
        <f t="shared" si="4"/>
        <v xml:space="preserve"> </v>
      </c>
      <c r="Q17" t="str">
        <f t="shared" si="5"/>
        <v xml:space="preserve"> </v>
      </c>
      <c r="R17">
        <f t="shared" si="6"/>
        <v>0</v>
      </c>
    </row>
    <row r="18" spans="1:18" x14ac:dyDescent="0.2">
      <c r="A18" s="175" t="s">
        <v>11</v>
      </c>
      <c r="B18" s="178" t="s">
        <v>164</v>
      </c>
      <c r="C18" s="177" t="str">
        <f t="shared" si="0"/>
        <v>-</v>
      </c>
      <c r="D18" s="177">
        <v>1</v>
      </c>
      <c r="E18" s="177">
        <v>1</v>
      </c>
      <c r="F18" s="178" t="s">
        <v>164</v>
      </c>
      <c r="G18" s="182" t="s">
        <v>164</v>
      </c>
      <c r="H18" s="180" t="s">
        <v>164</v>
      </c>
      <c r="I18" s="98"/>
      <c r="J18" s="98"/>
      <c r="N18" s="6" t="str">
        <f t="shared" si="2"/>
        <v xml:space="preserve"> </v>
      </c>
      <c r="O18" t="str">
        <f t="shared" si="3"/>
        <v xml:space="preserve"> </v>
      </c>
      <c r="P18" t="str">
        <f t="shared" si="4"/>
        <v xml:space="preserve"> </v>
      </c>
      <c r="Q18" t="str">
        <f t="shared" si="5"/>
        <v xml:space="preserve"> </v>
      </c>
      <c r="R18">
        <f t="shared" si="6"/>
        <v>0</v>
      </c>
    </row>
    <row r="19" spans="1:18" x14ac:dyDescent="0.2">
      <c r="A19" s="175" t="s">
        <v>12</v>
      </c>
      <c r="B19" s="178" t="s">
        <v>164</v>
      </c>
      <c r="C19" s="177" t="str">
        <f t="shared" si="0"/>
        <v>-</v>
      </c>
      <c r="D19" s="177">
        <v>1</v>
      </c>
      <c r="E19" s="177">
        <v>1</v>
      </c>
      <c r="F19" s="178" t="s">
        <v>107</v>
      </c>
      <c r="G19" s="182" t="s">
        <v>164</v>
      </c>
      <c r="H19" s="180" t="s">
        <v>164</v>
      </c>
      <c r="I19" s="98"/>
      <c r="J19" s="98"/>
      <c r="N19" s="6" t="str">
        <f t="shared" si="2"/>
        <v xml:space="preserve"> </v>
      </c>
      <c r="O19" t="str">
        <f t="shared" si="3"/>
        <v xml:space="preserve"> </v>
      </c>
      <c r="P19" t="str">
        <f t="shared" si="4"/>
        <v xml:space="preserve"> </v>
      </c>
      <c r="Q19" t="str">
        <f t="shared" si="5"/>
        <v xml:space="preserve"> </v>
      </c>
      <c r="R19">
        <f t="shared" si="6"/>
        <v>0</v>
      </c>
    </row>
    <row r="20" spans="1:18" x14ac:dyDescent="0.2">
      <c r="A20" s="175" t="s">
        <v>13</v>
      </c>
      <c r="B20" s="181" t="s">
        <v>164</v>
      </c>
      <c r="C20" s="177" t="str">
        <f t="shared" si="0"/>
        <v>-</v>
      </c>
      <c r="D20" s="177">
        <v>1</v>
      </c>
      <c r="E20" s="177">
        <v>1</v>
      </c>
      <c r="F20" s="178" t="s">
        <v>164</v>
      </c>
      <c r="G20" s="182" t="s">
        <v>164</v>
      </c>
      <c r="H20" s="180" t="s">
        <v>164</v>
      </c>
      <c r="I20" s="98"/>
      <c r="J20" s="98"/>
      <c r="N20" s="6" t="str">
        <f t="shared" si="2"/>
        <v xml:space="preserve"> </v>
      </c>
      <c r="O20" t="str">
        <f t="shared" si="3"/>
        <v xml:space="preserve"> </v>
      </c>
      <c r="P20" t="str">
        <f t="shared" si="4"/>
        <v xml:space="preserve"> </v>
      </c>
      <c r="Q20" t="str">
        <f t="shared" si="5"/>
        <v xml:space="preserve"> </v>
      </c>
      <c r="R20">
        <f t="shared" si="6"/>
        <v>0</v>
      </c>
    </row>
    <row r="21" spans="1:18" x14ac:dyDescent="0.2">
      <c r="A21" s="175" t="s">
        <v>14</v>
      </c>
      <c r="B21" s="181" t="s">
        <v>164</v>
      </c>
      <c r="C21" s="177" t="str">
        <f t="shared" si="0"/>
        <v>-</v>
      </c>
      <c r="D21" s="177">
        <v>1</v>
      </c>
      <c r="E21" s="177">
        <v>1</v>
      </c>
      <c r="F21" s="178" t="s">
        <v>107</v>
      </c>
      <c r="G21" s="182" t="s">
        <v>164</v>
      </c>
      <c r="H21" s="180" t="s">
        <v>164</v>
      </c>
      <c r="I21" s="98"/>
      <c r="J21" s="98"/>
      <c r="N21" s="6" t="str">
        <f t="shared" si="2"/>
        <v xml:space="preserve"> </v>
      </c>
      <c r="O21" t="str">
        <f t="shared" si="3"/>
        <v xml:space="preserve"> </v>
      </c>
      <c r="P21" t="str">
        <f t="shared" si="4"/>
        <v xml:space="preserve"> </v>
      </c>
      <c r="Q21" t="str">
        <f t="shared" si="5"/>
        <v xml:space="preserve"> </v>
      </c>
      <c r="R21">
        <f t="shared" si="6"/>
        <v>0</v>
      </c>
    </row>
    <row r="22" spans="1:18" x14ac:dyDescent="0.2">
      <c r="A22" s="175" t="s">
        <v>15</v>
      </c>
      <c r="B22" s="181" t="s">
        <v>164</v>
      </c>
      <c r="C22" s="177" t="str">
        <f t="shared" si="0"/>
        <v>-</v>
      </c>
      <c r="D22" s="177" t="s">
        <v>164</v>
      </c>
      <c r="E22" s="177">
        <v>1</v>
      </c>
      <c r="F22" s="178">
        <v>1</v>
      </c>
      <c r="G22" s="182" t="s">
        <v>164</v>
      </c>
      <c r="H22" s="180" t="s">
        <v>164</v>
      </c>
      <c r="I22" s="98"/>
      <c r="J22" s="98"/>
      <c r="N22" s="6" t="str">
        <f t="shared" si="2"/>
        <v xml:space="preserve"> </v>
      </c>
      <c r="O22" t="str">
        <f t="shared" si="3"/>
        <v xml:space="preserve"> </v>
      </c>
      <c r="P22" t="str">
        <f t="shared" si="4"/>
        <v xml:space="preserve"> </v>
      </c>
      <c r="Q22" t="str">
        <f t="shared" si="5"/>
        <v xml:space="preserve"> </v>
      </c>
      <c r="R22">
        <f t="shared" si="6"/>
        <v>0</v>
      </c>
    </row>
    <row r="23" spans="1:18" x14ac:dyDescent="0.2">
      <c r="A23" s="175" t="s">
        <v>16</v>
      </c>
      <c r="B23" s="181" t="s">
        <v>164</v>
      </c>
      <c r="C23" s="177" t="str">
        <f t="shared" si="0"/>
        <v>-</v>
      </c>
      <c r="D23" s="177">
        <v>1</v>
      </c>
      <c r="E23" s="177">
        <v>1</v>
      </c>
      <c r="F23" s="178" t="s">
        <v>107</v>
      </c>
      <c r="G23" s="182" t="s">
        <v>164</v>
      </c>
      <c r="H23" s="180" t="s">
        <v>164</v>
      </c>
      <c r="I23" s="98"/>
      <c r="J23" s="98"/>
      <c r="N23" s="6" t="str">
        <f t="shared" si="2"/>
        <v xml:space="preserve"> </v>
      </c>
      <c r="O23" t="str">
        <f t="shared" si="3"/>
        <v xml:space="preserve"> </v>
      </c>
      <c r="P23" t="str">
        <f t="shared" si="4"/>
        <v xml:space="preserve"> </v>
      </c>
      <c r="Q23" t="str">
        <f t="shared" si="5"/>
        <v xml:space="preserve"> </v>
      </c>
      <c r="R23">
        <f t="shared" si="6"/>
        <v>0</v>
      </c>
    </row>
    <row r="24" spans="1:18" x14ac:dyDescent="0.2">
      <c r="A24" s="175" t="s">
        <v>17</v>
      </c>
      <c r="B24" s="181" t="s">
        <v>164</v>
      </c>
      <c r="C24" s="177" t="s">
        <v>164</v>
      </c>
      <c r="D24" s="177" t="s">
        <v>164</v>
      </c>
      <c r="E24" s="177">
        <v>1</v>
      </c>
      <c r="F24" s="178">
        <v>1</v>
      </c>
      <c r="G24" s="182" t="s">
        <v>164</v>
      </c>
      <c r="H24" s="180" t="s">
        <v>164</v>
      </c>
      <c r="I24" s="98"/>
      <c r="J24" s="98"/>
      <c r="N24" s="6" t="str">
        <f t="shared" si="2"/>
        <v xml:space="preserve"> </v>
      </c>
      <c r="O24" t="str">
        <f t="shared" si="3"/>
        <v xml:space="preserve"> </v>
      </c>
      <c r="P24" t="str">
        <f t="shared" si="4"/>
        <v xml:space="preserve"> </v>
      </c>
      <c r="Q24" t="str">
        <f t="shared" si="5"/>
        <v xml:space="preserve"> </v>
      </c>
      <c r="R24">
        <f t="shared" si="6"/>
        <v>0</v>
      </c>
    </row>
    <row r="25" spans="1:18" x14ac:dyDescent="0.2">
      <c r="A25" s="175" t="s">
        <v>18</v>
      </c>
      <c r="B25" s="181" t="s">
        <v>164</v>
      </c>
      <c r="C25" s="177" t="str">
        <f t="shared" si="0"/>
        <v>-</v>
      </c>
      <c r="D25" s="177" t="s">
        <v>164</v>
      </c>
      <c r="E25" s="177" t="s">
        <v>164</v>
      </c>
      <c r="F25" s="178">
        <v>1</v>
      </c>
      <c r="G25" s="182" t="s">
        <v>164</v>
      </c>
      <c r="H25" s="180" t="s">
        <v>164</v>
      </c>
      <c r="I25" s="98"/>
      <c r="J25" s="98"/>
      <c r="N25" s="6" t="str">
        <f t="shared" si="2"/>
        <v xml:space="preserve"> </v>
      </c>
      <c r="O25" t="str">
        <f t="shared" si="3"/>
        <v xml:space="preserve"> </v>
      </c>
      <c r="P25" t="str">
        <f t="shared" si="4"/>
        <v xml:space="preserve"> </v>
      </c>
      <c r="Q25" t="str">
        <f t="shared" si="5"/>
        <v xml:space="preserve"> </v>
      </c>
      <c r="R25">
        <f t="shared" si="6"/>
        <v>0</v>
      </c>
    </row>
    <row r="26" spans="1:18" x14ac:dyDescent="0.2">
      <c r="A26" s="175" t="s">
        <v>19</v>
      </c>
      <c r="B26" s="181">
        <v>0.1388888888888889</v>
      </c>
      <c r="C26" s="177">
        <v>1</v>
      </c>
      <c r="D26" s="177">
        <v>1</v>
      </c>
      <c r="E26" s="177">
        <v>1</v>
      </c>
      <c r="F26" s="178">
        <v>1</v>
      </c>
      <c r="G26" s="182" t="s">
        <v>164</v>
      </c>
      <c r="H26" s="180" t="s">
        <v>164</v>
      </c>
      <c r="I26" s="98"/>
      <c r="J26" s="98"/>
      <c r="N26" s="6">
        <f t="shared" si="2"/>
        <v>3.3333333333333335</v>
      </c>
      <c r="O26" t="str">
        <f t="shared" si="3"/>
        <v xml:space="preserve"> </v>
      </c>
      <c r="P26">
        <f t="shared" si="4"/>
        <v>2</v>
      </c>
      <c r="Q26">
        <f t="shared" si="5"/>
        <v>3</v>
      </c>
      <c r="R26">
        <f t="shared" si="6"/>
        <v>2</v>
      </c>
    </row>
    <row r="27" spans="1:18" x14ac:dyDescent="0.2">
      <c r="A27" s="175" t="s">
        <v>20</v>
      </c>
      <c r="B27" s="181">
        <v>0.125</v>
      </c>
      <c r="C27" s="177">
        <v>1</v>
      </c>
      <c r="D27" s="177">
        <v>1</v>
      </c>
      <c r="E27" s="177">
        <v>1</v>
      </c>
      <c r="F27" s="178" t="s">
        <v>107</v>
      </c>
      <c r="G27" s="182" t="s">
        <v>164</v>
      </c>
      <c r="H27" s="180" t="s">
        <v>164</v>
      </c>
      <c r="I27" s="98"/>
      <c r="J27" s="98"/>
      <c r="N27" s="6">
        <f t="shared" si="2"/>
        <v>3</v>
      </c>
      <c r="O27" t="str">
        <f t="shared" si="3"/>
        <v xml:space="preserve"> </v>
      </c>
      <c r="P27">
        <f t="shared" si="4"/>
        <v>2</v>
      </c>
      <c r="Q27">
        <f t="shared" si="5"/>
        <v>3</v>
      </c>
      <c r="R27">
        <f t="shared" si="6"/>
        <v>2</v>
      </c>
    </row>
    <row r="28" spans="1:18" x14ac:dyDescent="0.2">
      <c r="A28" s="175" t="s">
        <v>21</v>
      </c>
      <c r="B28" s="178" t="s">
        <v>164</v>
      </c>
      <c r="C28" s="177" t="s">
        <v>164</v>
      </c>
      <c r="D28" s="177" t="s">
        <v>164</v>
      </c>
      <c r="E28" s="177">
        <v>1</v>
      </c>
      <c r="F28" s="178">
        <v>1</v>
      </c>
      <c r="G28" s="182" t="s">
        <v>164</v>
      </c>
      <c r="H28" s="180" t="s">
        <v>164</v>
      </c>
      <c r="I28" s="98"/>
      <c r="J28" s="98"/>
      <c r="N28" s="6" t="str">
        <f t="shared" si="2"/>
        <v xml:space="preserve"> </v>
      </c>
      <c r="O28" t="str">
        <f t="shared" si="3"/>
        <v xml:space="preserve"> </v>
      </c>
      <c r="P28" t="str">
        <f t="shared" si="4"/>
        <v xml:space="preserve"> </v>
      </c>
      <c r="Q28" t="str">
        <f t="shared" si="5"/>
        <v xml:space="preserve"> </v>
      </c>
      <c r="R28">
        <f t="shared" si="6"/>
        <v>0</v>
      </c>
    </row>
    <row r="29" spans="1:18" x14ac:dyDescent="0.2">
      <c r="A29" s="175" t="s">
        <v>22</v>
      </c>
      <c r="B29" s="178" t="s">
        <v>164</v>
      </c>
      <c r="C29" s="177" t="s">
        <v>164</v>
      </c>
      <c r="D29" s="177">
        <v>1</v>
      </c>
      <c r="E29" s="177">
        <v>1</v>
      </c>
      <c r="F29" s="178" t="s">
        <v>107</v>
      </c>
      <c r="G29" s="182" t="s">
        <v>164</v>
      </c>
      <c r="H29" s="180" t="s">
        <v>164</v>
      </c>
      <c r="I29" s="98"/>
      <c r="J29" s="98"/>
      <c r="N29" s="6" t="str">
        <f t="shared" si="2"/>
        <v xml:space="preserve"> </v>
      </c>
      <c r="O29" t="str">
        <f t="shared" si="3"/>
        <v xml:space="preserve"> </v>
      </c>
      <c r="P29" t="str">
        <f t="shared" si="4"/>
        <v xml:space="preserve"> </v>
      </c>
      <c r="Q29" t="str">
        <f t="shared" si="5"/>
        <v xml:space="preserve"> </v>
      </c>
      <c r="R29">
        <f t="shared" si="6"/>
        <v>0</v>
      </c>
    </row>
    <row r="30" spans="1:18" x14ac:dyDescent="0.2">
      <c r="A30" s="175" t="s">
        <v>23</v>
      </c>
      <c r="B30" s="181" t="s">
        <v>164</v>
      </c>
      <c r="C30" s="177" t="s">
        <v>164</v>
      </c>
      <c r="D30" s="177">
        <v>1</v>
      </c>
      <c r="E30" s="177">
        <v>1</v>
      </c>
      <c r="F30" s="178" t="s">
        <v>107</v>
      </c>
      <c r="G30" s="182" t="s">
        <v>164</v>
      </c>
      <c r="H30" s="180" t="s">
        <v>164</v>
      </c>
      <c r="I30" s="98"/>
      <c r="J30" s="98"/>
      <c r="N30" s="6" t="str">
        <f t="shared" si="2"/>
        <v xml:space="preserve"> </v>
      </c>
      <c r="O30" t="str">
        <f t="shared" si="3"/>
        <v xml:space="preserve"> </v>
      </c>
      <c r="P30" t="str">
        <f t="shared" si="4"/>
        <v xml:space="preserve"> </v>
      </c>
      <c r="Q30" t="str">
        <f t="shared" si="5"/>
        <v xml:space="preserve"> </v>
      </c>
      <c r="R30">
        <f t="shared" si="6"/>
        <v>0</v>
      </c>
    </row>
    <row r="31" spans="1:18" x14ac:dyDescent="0.2">
      <c r="A31" s="175" t="s">
        <v>24</v>
      </c>
      <c r="B31" s="178" t="s">
        <v>164</v>
      </c>
      <c r="C31" s="177" t="s">
        <v>164</v>
      </c>
      <c r="D31" s="177" t="s">
        <v>164</v>
      </c>
      <c r="E31" s="177">
        <v>1</v>
      </c>
      <c r="F31" s="178">
        <v>1</v>
      </c>
      <c r="G31" s="182" t="s">
        <v>164</v>
      </c>
      <c r="H31" s="180" t="s">
        <v>164</v>
      </c>
      <c r="I31" s="98"/>
      <c r="J31" s="98"/>
      <c r="N31" s="6" t="str">
        <f t="shared" si="2"/>
        <v xml:space="preserve"> </v>
      </c>
      <c r="O31" t="str">
        <f t="shared" si="3"/>
        <v xml:space="preserve"> </v>
      </c>
      <c r="P31" t="str">
        <f t="shared" si="4"/>
        <v xml:space="preserve"> </v>
      </c>
      <c r="Q31" t="str">
        <f t="shared" si="5"/>
        <v xml:space="preserve"> </v>
      </c>
      <c r="R31">
        <f t="shared" si="6"/>
        <v>0</v>
      </c>
    </row>
    <row r="32" spans="1:18" x14ac:dyDescent="0.2">
      <c r="A32" s="175" t="s">
        <v>25</v>
      </c>
      <c r="B32" s="198" t="s">
        <v>164</v>
      </c>
      <c r="C32" s="177" t="s">
        <v>164</v>
      </c>
      <c r="D32" s="177" t="s">
        <v>164</v>
      </c>
      <c r="E32" s="177" t="s">
        <v>164</v>
      </c>
      <c r="F32" s="178">
        <v>1</v>
      </c>
      <c r="G32" s="182" t="s">
        <v>164</v>
      </c>
      <c r="H32" s="180" t="s">
        <v>164</v>
      </c>
      <c r="I32" s="98"/>
      <c r="J32" s="98"/>
      <c r="N32" s="6" t="str">
        <f t="shared" si="2"/>
        <v xml:space="preserve"> </v>
      </c>
      <c r="O32" t="str">
        <f t="shared" si="3"/>
        <v xml:space="preserve"> </v>
      </c>
      <c r="P32" t="str">
        <f t="shared" si="4"/>
        <v xml:space="preserve"> </v>
      </c>
      <c r="Q32" t="str">
        <f t="shared" si="5"/>
        <v xml:space="preserve"> </v>
      </c>
      <c r="R32">
        <f t="shared" si="6"/>
        <v>0</v>
      </c>
    </row>
    <row r="33" spans="1:18" x14ac:dyDescent="0.2">
      <c r="A33" s="175" t="s">
        <v>26</v>
      </c>
      <c r="B33" s="178" t="s">
        <v>164</v>
      </c>
      <c r="C33" s="177" t="str">
        <f t="shared" si="0"/>
        <v>-</v>
      </c>
      <c r="D33" s="177" t="s">
        <v>164</v>
      </c>
      <c r="E33" s="177" t="s">
        <v>164</v>
      </c>
      <c r="F33" s="178">
        <v>1</v>
      </c>
      <c r="G33" s="182" t="s">
        <v>164</v>
      </c>
      <c r="H33" s="180" t="s">
        <v>164</v>
      </c>
      <c r="I33" s="98"/>
      <c r="J33" s="98"/>
      <c r="N33" s="6" t="str">
        <f t="shared" si="2"/>
        <v xml:space="preserve"> </v>
      </c>
      <c r="O33" t="str">
        <f t="shared" si="3"/>
        <v xml:space="preserve"> </v>
      </c>
      <c r="P33" t="str">
        <f t="shared" si="4"/>
        <v xml:space="preserve"> </v>
      </c>
      <c r="Q33" t="str">
        <f t="shared" si="5"/>
        <v xml:space="preserve"> </v>
      </c>
      <c r="R33">
        <f t="shared" si="6"/>
        <v>0</v>
      </c>
    </row>
    <row r="34" spans="1:18" x14ac:dyDescent="0.2">
      <c r="A34" s="175" t="s">
        <v>27</v>
      </c>
      <c r="B34" s="181" t="s">
        <v>164</v>
      </c>
      <c r="C34" s="177" t="s">
        <v>164</v>
      </c>
      <c r="D34" s="177" t="s">
        <v>164</v>
      </c>
      <c r="E34" s="177" t="s">
        <v>164</v>
      </c>
      <c r="F34" s="178">
        <v>1</v>
      </c>
      <c r="G34" s="182" t="s">
        <v>164</v>
      </c>
      <c r="H34" s="180" t="s">
        <v>164</v>
      </c>
      <c r="I34" s="98"/>
      <c r="J34" s="98"/>
      <c r="N34" s="6" t="str">
        <f t="shared" si="2"/>
        <v xml:space="preserve"> </v>
      </c>
      <c r="O34" t="str">
        <f t="shared" si="3"/>
        <v xml:space="preserve"> </v>
      </c>
      <c r="P34" t="str">
        <f t="shared" si="4"/>
        <v xml:space="preserve"> </v>
      </c>
      <c r="Q34" t="str">
        <f t="shared" si="5"/>
        <v xml:space="preserve"> </v>
      </c>
      <c r="R34">
        <f t="shared" si="6"/>
        <v>0</v>
      </c>
    </row>
    <row r="35" spans="1:18" x14ac:dyDescent="0.2">
      <c r="A35" s="175" t="s">
        <v>28</v>
      </c>
      <c r="B35" s="178" t="s">
        <v>164</v>
      </c>
      <c r="C35" s="177" t="s">
        <v>164</v>
      </c>
      <c r="D35" s="177" t="s">
        <v>164</v>
      </c>
      <c r="E35" s="177">
        <v>1</v>
      </c>
      <c r="F35" s="178">
        <v>1</v>
      </c>
      <c r="G35" s="182" t="s">
        <v>164</v>
      </c>
      <c r="H35" s="180" t="s">
        <v>164</v>
      </c>
      <c r="I35" s="98"/>
      <c r="J35" s="98"/>
      <c r="N35" s="6" t="str">
        <f t="shared" si="2"/>
        <v xml:space="preserve"> </v>
      </c>
      <c r="O35" t="str">
        <f t="shared" si="3"/>
        <v xml:space="preserve"> </v>
      </c>
      <c r="P35" t="str">
        <f t="shared" si="4"/>
        <v xml:space="preserve"> </v>
      </c>
      <c r="Q35" t="str">
        <f t="shared" si="5"/>
        <v xml:space="preserve"> </v>
      </c>
      <c r="R35">
        <f t="shared" si="6"/>
        <v>0</v>
      </c>
    </row>
    <row r="36" spans="1:18" x14ac:dyDescent="0.2">
      <c r="A36" s="175" t="s">
        <v>29</v>
      </c>
      <c r="B36" s="178" t="s">
        <v>164</v>
      </c>
      <c r="C36" s="177" t="s">
        <v>164</v>
      </c>
      <c r="D36" s="177" t="s">
        <v>164</v>
      </c>
      <c r="E36" s="177">
        <v>1</v>
      </c>
      <c r="F36" s="178" t="s">
        <v>164</v>
      </c>
      <c r="G36" s="182" t="s">
        <v>164</v>
      </c>
      <c r="H36" s="180" t="s">
        <v>164</v>
      </c>
      <c r="I36" s="98"/>
      <c r="J36" s="98"/>
      <c r="N36" s="6" t="str">
        <f t="shared" si="2"/>
        <v xml:space="preserve"> </v>
      </c>
      <c r="O36" t="str">
        <f t="shared" si="3"/>
        <v xml:space="preserve"> </v>
      </c>
      <c r="P36" t="str">
        <f t="shared" si="4"/>
        <v xml:space="preserve"> </v>
      </c>
      <c r="Q36" t="str">
        <f t="shared" si="5"/>
        <v xml:space="preserve"> </v>
      </c>
      <c r="R36">
        <f t="shared" si="6"/>
        <v>0</v>
      </c>
    </row>
    <row r="37" spans="1:18" x14ac:dyDescent="0.2">
      <c r="A37" s="175" t="s">
        <v>229</v>
      </c>
      <c r="B37" s="178" t="s">
        <v>164</v>
      </c>
      <c r="C37" s="177" t="s">
        <v>164</v>
      </c>
      <c r="D37" s="177">
        <v>1</v>
      </c>
      <c r="E37" s="177">
        <v>1</v>
      </c>
      <c r="F37" s="178" t="s">
        <v>164</v>
      </c>
      <c r="G37" s="182" t="s">
        <v>164</v>
      </c>
      <c r="H37" s="180" t="s">
        <v>164</v>
      </c>
      <c r="I37" s="98"/>
      <c r="J37" s="98"/>
      <c r="N37" s="6" t="str">
        <f t="shared" si="2"/>
        <v xml:space="preserve"> </v>
      </c>
      <c r="O37" t="str">
        <f t="shared" si="3"/>
        <v xml:space="preserve"> </v>
      </c>
      <c r="P37" t="str">
        <f t="shared" si="4"/>
        <v xml:space="preserve"> </v>
      </c>
      <c r="Q37" t="str">
        <f t="shared" si="5"/>
        <v xml:space="preserve"> </v>
      </c>
      <c r="R37">
        <f t="shared" si="6"/>
        <v>0</v>
      </c>
    </row>
    <row r="38" spans="1:18" x14ac:dyDescent="0.2">
      <c r="A38" s="175" t="s">
        <v>230</v>
      </c>
      <c r="B38" s="178" t="s">
        <v>164</v>
      </c>
      <c r="C38" s="177" t="s">
        <v>164</v>
      </c>
      <c r="D38" s="177">
        <v>1</v>
      </c>
      <c r="E38" s="177">
        <v>1</v>
      </c>
      <c r="F38" s="178" t="s">
        <v>164</v>
      </c>
      <c r="G38" s="182" t="s">
        <v>164</v>
      </c>
      <c r="H38" s="180" t="s">
        <v>164</v>
      </c>
      <c r="I38" s="98"/>
      <c r="J38" s="98"/>
      <c r="N38" s="6" t="str">
        <f t="shared" si="2"/>
        <v xml:space="preserve"> </v>
      </c>
      <c r="O38" t="str">
        <f t="shared" si="3"/>
        <v xml:space="preserve"> </v>
      </c>
      <c r="P38" t="str">
        <f t="shared" si="4"/>
        <v xml:space="preserve"> </v>
      </c>
      <c r="Q38" t="str">
        <f t="shared" si="5"/>
        <v xml:space="preserve"> </v>
      </c>
      <c r="R38">
        <f t="shared" si="6"/>
        <v>0</v>
      </c>
    </row>
    <row r="39" spans="1:18" ht="13.5" thickBot="1" x14ac:dyDescent="0.25">
      <c r="A39" s="175" t="s">
        <v>231</v>
      </c>
      <c r="B39" s="178" t="s">
        <v>164</v>
      </c>
      <c r="C39" s="177" t="str">
        <f>IF(R39=1,1,"-")</f>
        <v>-</v>
      </c>
      <c r="D39" s="177">
        <v>1</v>
      </c>
      <c r="E39" s="177" t="s">
        <v>164</v>
      </c>
      <c r="F39" s="178" t="s">
        <v>164</v>
      </c>
      <c r="G39" s="182" t="s">
        <v>164</v>
      </c>
      <c r="H39" s="180" t="s">
        <v>164</v>
      </c>
      <c r="I39" s="98"/>
      <c r="J39" s="98"/>
      <c r="N39" s="6" t="str">
        <f>IF(ISNUMBER(B39),B39*24," ")</f>
        <v xml:space="preserve"> </v>
      </c>
      <c r="O39" t="str">
        <f>IF(ISNUMBER(N39),IF(N39&lt;1,1," ")," ")</f>
        <v xml:space="preserve"> </v>
      </c>
      <c r="P39" t="str">
        <f>IF(ISNUMBER(N39),IF(N39&lt;8,2," ")," ")</f>
        <v xml:space="preserve"> </v>
      </c>
      <c r="Q39" t="str">
        <f>IF(ISNUMBER(N39),IF(N39&lt;24,3," ")," ")</f>
        <v xml:space="preserve"> </v>
      </c>
      <c r="R39">
        <f>MIN(O39:Q39)</f>
        <v>0</v>
      </c>
    </row>
    <row r="40" spans="1:18" ht="13.5" thickBot="1" x14ac:dyDescent="0.25">
      <c r="A40" s="183" t="s">
        <v>108</v>
      </c>
      <c r="B40" s="184" t="s">
        <v>109</v>
      </c>
      <c r="C40" s="185">
        <f t="shared" ref="C40:H40" si="7">SUM(C9:C39)</f>
        <v>2</v>
      </c>
      <c r="D40" s="185">
        <f t="shared" si="7"/>
        <v>15</v>
      </c>
      <c r="E40" s="185">
        <f t="shared" si="7"/>
        <v>24</v>
      </c>
      <c r="F40" s="185">
        <f t="shared" si="7"/>
        <v>15</v>
      </c>
      <c r="G40" s="186">
        <f t="shared" si="7"/>
        <v>0</v>
      </c>
      <c r="H40" s="187">
        <f t="shared" si="7"/>
        <v>0</v>
      </c>
      <c r="I40" s="99"/>
      <c r="J40" s="99"/>
    </row>
    <row r="41" spans="1:18" ht="13.5" thickBot="1" x14ac:dyDescent="0.25">
      <c r="A41" s="22"/>
      <c r="B41" s="22"/>
      <c r="C41" s="22"/>
      <c r="D41" s="22"/>
      <c r="E41" s="22"/>
      <c r="F41" s="22"/>
      <c r="G41" s="22"/>
      <c r="H41" s="22"/>
    </row>
    <row r="42" spans="1:18" x14ac:dyDescent="0.2">
      <c r="A42" s="22"/>
      <c r="B42" s="188" t="s">
        <v>110</v>
      </c>
      <c r="C42" s="189"/>
      <c r="D42" s="189"/>
      <c r="E42" s="190">
        <f>SUM(C40)</f>
        <v>2</v>
      </c>
      <c r="F42" s="22"/>
      <c r="G42" s="22"/>
      <c r="H42" s="22"/>
    </row>
    <row r="43" spans="1:18" ht="13.5" thickBot="1" x14ac:dyDescent="0.25">
      <c r="A43" s="22"/>
      <c r="B43" s="191" t="s">
        <v>111</v>
      </c>
      <c r="C43" s="192"/>
      <c r="D43" s="192"/>
      <c r="E43" s="193">
        <f>SUM(G40,H40)</f>
        <v>0</v>
      </c>
      <c r="F43" s="22"/>
      <c r="G43" s="22"/>
      <c r="H43" s="22"/>
    </row>
  </sheetData>
  <customSheetViews>
    <customSheetView guid="{CD48B3E6-EBC6-4457-ACCF-4221FA98FC69}" showRuler="0">
      <pane xSplit="1" ySplit="8" topLeftCell="B9" activePane="bottomRight" state="frozen"/>
      <selection pane="bottomRight" activeCell="B9" sqref="B9"/>
      <pageMargins left="0.62992125984251968" right="0" top="0.98425196850393704" bottom="0.98425196850393704" header="0.51181102362204722" footer="0.51181102362204722"/>
      <pageSetup paperSize="9" orientation="portrait" blackAndWhite="1" horizontalDpi="0" verticalDpi="300" copies="0" r:id="rId1"/>
      <headerFooter alignWithMargins="0"/>
    </customSheetView>
  </customSheetViews>
  <mergeCells count="1">
    <mergeCell ref="G5:H5"/>
  </mergeCells>
  <phoneticPr fontId="4" type="noConversion"/>
  <dataValidations xWindow="706" yWindow="513" count="3">
    <dataValidation allowBlank="1" showInputMessage="1" showErrorMessage="1" prompt="Zeitraum von 00 - 24 UTC. Nebeltreiben wird mit 2/3 der Zeit berechnet." sqref="B9:B39"/>
    <dataValidation type="list" allowBlank="1" showInputMessage="1" showErrorMessage="1" sqref="G5:H5">
      <formula1>"Januar,Februar,März,April,Mai,Juni,Juli,August,September,Oktober,November,Dezember"</formula1>
    </dataValidation>
    <dataValidation type="list" allowBlank="1" showInputMessage="1" showErrorMessage="1" sqref="J5">
      <formula1>"2007,2008,2009,2010,2011,2012"</formula1>
    </dataValidation>
  </dataValidations>
  <pageMargins left="0.62992125984251968" right="0" top="0.98425196850393704" bottom="0.98425196850393704" header="0.51181102362204722" footer="0.51181102362204722"/>
  <pageSetup paperSize="9" orientation="portrait" blackAndWhite="1" horizontalDpi="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N1" sqref="N1"/>
    </sheetView>
  </sheetViews>
  <sheetFormatPr baseColWidth="10" defaultRowHeight="15.75" x14ac:dyDescent="0.25"/>
  <cols>
    <col min="1" max="1" width="6" style="16" customWidth="1"/>
    <col min="2" max="2" width="31.5703125" style="16" customWidth="1"/>
    <col min="3" max="5" width="7.85546875" style="17" customWidth="1"/>
    <col min="6" max="6" width="3.85546875" style="16" customWidth="1"/>
    <col min="7" max="16384" width="11.42578125" style="16"/>
  </cols>
  <sheetData>
    <row r="1" spans="1:13" s="10" customFormat="1" ht="30" x14ac:dyDescent="0.4">
      <c r="A1" s="100" t="s">
        <v>181</v>
      </c>
      <c r="B1" s="9"/>
      <c r="C1" s="101" t="s">
        <v>189</v>
      </c>
      <c r="E1" s="11"/>
      <c r="F1" s="11"/>
      <c r="G1" s="11"/>
      <c r="H1" s="11"/>
      <c r="I1" s="164" t="s">
        <v>190</v>
      </c>
      <c r="J1" s="163"/>
      <c r="K1" s="163"/>
      <c r="L1" s="11"/>
      <c r="M1" s="11"/>
    </row>
    <row r="2" spans="1:13" s="10" customFormat="1" ht="22.5" x14ac:dyDescent="0.3">
      <c r="A2" s="11"/>
      <c r="B2" s="11"/>
      <c r="C2" s="12"/>
      <c r="D2" s="12"/>
      <c r="E2" s="12"/>
      <c r="F2" s="11"/>
      <c r="G2" s="11"/>
      <c r="H2" s="11"/>
      <c r="I2" s="11"/>
      <c r="J2" s="11"/>
      <c r="K2" s="11"/>
      <c r="L2" s="11"/>
      <c r="M2" s="11"/>
    </row>
    <row r="3" spans="1:13" s="10" customFormat="1" ht="22.5" x14ac:dyDescent="0.3">
      <c r="A3" s="214" t="s">
        <v>193</v>
      </c>
      <c r="B3" s="214"/>
      <c r="C3" s="12"/>
      <c r="D3" s="12"/>
      <c r="E3" s="12"/>
      <c r="F3" s="11"/>
      <c r="G3" s="11"/>
      <c r="H3" s="11"/>
      <c r="I3" s="11"/>
      <c r="J3" s="11"/>
      <c r="K3" s="11"/>
      <c r="L3" s="11"/>
      <c r="M3" s="11"/>
    </row>
    <row r="4" spans="1:13" x14ac:dyDescent="0.25">
      <c r="A4" s="13"/>
      <c r="B4" s="13"/>
      <c r="C4" s="14"/>
      <c r="D4" s="15"/>
      <c r="E4" s="14"/>
      <c r="F4" s="13"/>
      <c r="G4" s="13"/>
      <c r="H4" s="13"/>
      <c r="I4" s="13"/>
      <c r="J4" s="13"/>
      <c r="K4" s="13"/>
      <c r="L4" s="13"/>
      <c r="M4" s="13"/>
    </row>
    <row r="5" spans="1:13" ht="47.25" x14ac:dyDescent="0.25">
      <c r="A5" s="13"/>
      <c r="B5" s="109"/>
      <c r="C5" s="110" t="s">
        <v>153</v>
      </c>
      <c r="D5" s="111" t="s">
        <v>202</v>
      </c>
      <c r="E5" s="112" t="s">
        <v>158</v>
      </c>
      <c r="F5" s="113"/>
      <c r="G5" s="13"/>
      <c r="H5" s="13"/>
      <c r="I5" s="13"/>
      <c r="J5" s="13"/>
      <c r="K5" s="13"/>
      <c r="L5" s="13"/>
      <c r="M5" s="13"/>
    </row>
    <row r="6" spans="1:13" x14ac:dyDescent="0.25">
      <c r="A6" s="13"/>
      <c r="B6" s="114" t="s">
        <v>154</v>
      </c>
      <c r="C6" s="115">
        <f>MAX('Daten für Diagr.'!C2:C29)</f>
        <v>11.7</v>
      </c>
      <c r="D6" s="115" t="s">
        <v>161</v>
      </c>
      <c r="E6" s="215">
        <v>41339</v>
      </c>
      <c r="F6" s="216"/>
      <c r="G6" s="13"/>
      <c r="H6" s="13"/>
      <c r="I6" s="13"/>
      <c r="J6" s="13"/>
      <c r="K6" s="13"/>
      <c r="L6" s="13"/>
      <c r="M6" s="13"/>
    </row>
    <row r="7" spans="1:13" x14ac:dyDescent="0.25">
      <c r="A7" s="13"/>
      <c r="B7" s="199" t="s">
        <v>155</v>
      </c>
      <c r="C7" s="200">
        <f>'Daten für Diagr.'!B33</f>
        <v>-0.59677419354838701</v>
      </c>
      <c r="D7" s="201">
        <f>Kurztabelle!B48</f>
        <v>4</v>
      </c>
      <c r="E7" s="202">
        <f>C7-D7</f>
        <v>-4.596774193548387</v>
      </c>
      <c r="F7" s="203" t="s">
        <v>83</v>
      </c>
      <c r="G7" s="13"/>
      <c r="H7" s="13"/>
      <c r="I7" s="13"/>
      <c r="J7" s="13"/>
      <c r="K7" s="13"/>
      <c r="L7" s="13"/>
      <c r="M7" s="13"/>
    </row>
    <row r="8" spans="1:13" x14ac:dyDescent="0.25">
      <c r="A8" s="13"/>
      <c r="B8" s="116" t="s">
        <v>156</v>
      </c>
      <c r="C8" s="117">
        <f>MIN('Daten für Diagr.'!D2:D29)</f>
        <v>-12.7</v>
      </c>
      <c r="D8" s="118" t="s">
        <v>161</v>
      </c>
      <c r="E8" s="217">
        <v>41349</v>
      </c>
      <c r="F8" s="218"/>
      <c r="G8" s="13"/>
      <c r="H8" s="13"/>
      <c r="I8" s="13"/>
      <c r="J8" s="13"/>
      <c r="K8" s="13"/>
      <c r="L8" s="13"/>
      <c r="M8" s="13"/>
    </row>
    <row r="9" spans="1:13" x14ac:dyDescent="0.25">
      <c r="A9" s="13"/>
      <c r="B9" s="205" t="s">
        <v>157</v>
      </c>
      <c r="C9" s="206">
        <f>Kurztabelle!I43</f>
        <v>37.700000000000003</v>
      </c>
      <c r="D9" s="207">
        <f>Kurztabelle!B49</f>
        <v>42</v>
      </c>
      <c r="E9" s="208">
        <f>100/D9*C9</f>
        <v>89.761904761904773</v>
      </c>
      <c r="F9" s="209" t="s">
        <v>160</v>
      </c>
      <c r="G9" s="13"/>
      <c r="H9" s="13"/>
      <c r="I9" s="13"/>
      <c r="J9" s="13"/>
      <c r="K9" s="13"/>
      <c r="L9" s="13"/>
      <c r="M9" s="13"/>
    </row>
    <row r="10" spans="1:13" x14ac:dyDescent="0.25">
      <c r="A10" s="13"/>
      <c r="B10" s="205" t="s">
        <v>235</v>
      </c>
      <c r="C10" s="206">
        <f>Kurztabelle!L43</f>
        <v>84.800000000000011</v>
      </c>
      <c r="D10" s="207">
        <f>Kurztabelle!B50</f>
        <v>121</v>
      </c>
      <c r="E10" s="208">
        <f>100/D10*C10</f>
        <v>70.082644628099189</v>
      </c>
      <c r="F10" s="209" t="s">
        <v>160</v>
      </c>
      <c r="G10" s="13"/>
      <c r="H10" s="13"/>
      <c r="I10" s="13"/>
      <c r="J10" s="13"/>
      <c r="K10" s="13"/>
      <c r="L10" s="13"/>
      <c r="M10" s="13"/>
    </row>
    <row r="11" spans="1:13" x14ac:dyDescent="0.25">
      <c r="A11" s="13"/>
      <c r="B11" s="13"/>
      <c r="C11" s="14"/>
      <c r="D11" s="14"/>
      <c r="E11" s="14"/>
      <c r="F11" s="13"/>
      <c r="G11" s="13"/>
      <c r="H11" s="13"/>
      <c r="I11" s="13"/>
      <c r="J11" s="13"/>
      <c r="K11" s="13"/>
      <c r="L11" s="13"/>
      <c r="M11" s="13"/>
    </row>
    <row r="12" spans="1:13" x14ac:dyDescent="0.25">
      <c r="A12" s="13"/>
      <c r="B12" s="13"/>
      <c r="C12" s="14"/>
      <c r="D12" s="14"/>
      <c r="E12" s="14"/>
      <c r="F12" s="13"/>
      <c r="G12" s="13"/>
      <c r="H12" s="13"/>
      <c r="I12" s="13"/>
      <c r="J12" s="13"/>
      <c r="K12" s="13"/>
      <c r="L12" s="13"/>
      <c r="M12" s="13"/>
    </row>
    <row r="13" spans="1:13" x14ac:dyDescent="0.25">
      <c r="A13" s="13"/>
      <c r="B13" s="13"/>
      <c r="C13" s="14"/>
      <c r="D13" s="14"/>
      <c r="E13" s="14"/>
      <c r="F13" s="13"/>
      <c r="G13" s="13"/>
      <c r="H13" s="13"/>
      <c r="I13" s="13"/>
      <c r="J13" s="13"/>
      <c r="K13" s="13"/>
      <c r="L13" s="13"/>
      <c r="M13" s="13"/>
    </row>
    <row r="14" spans="1:13" x14ac:dyDescent="0.25">
      <c r="A14" s="13"/>
      <c r="B14" s="13"/>
      <c r="C14" s="14"/>
      <c r="D14" s="14"/>
      <c r="E14" s="14"/>
      <c r="F14" s="13"/>
      <c r="G14" s="13"/>
      <c r="H14" s="13"/>
      <c r="I14" s="13"/>
      <c r="J14" s="13"/>
      <c r="K14" s="13"/>
      <c r="L14" s="13"/>
      <c r="M14" s="13"/>
    </row>
    <row r="15" spans="1:13" x14ac:dyDescent="0.25">
      <c r="A15" s="13"/>
      <c r="B15" s="13"/>
      <c r="C15" s="14"/>
      <c r="D15" s="14"/>
      <c r="E15" s="14"/>
      <c r="F15" s="13"/>
      <c r="G15" s="13"/>
      <c r="H15" s="13"/>
      <c r="I15" s="13"/>
      <c r="J15" s="13"/>
      <c r="K15" s="13"/>
      <c r="L15" s="13"/>
      <c r="M15" s="13"/>
    </row>
    <row r="16" spans="1:13" x14ac:dyDescent="0.25">
      <c r="A16" s="13"/>
      <c r="B16" s="13"/>
      <c r="C16" s="14"/>
      <c r="D16" s="14"/>
      <c r="E16" s="14"/>
      <c r="F16" s="13"/>
      <c r="G16" s="13"/>
      <c r="H16" s="13"/>
      <c r="I16" s="13"/>
      <c r="J16" s="13"/>
      <c r="K16" s="13"/>
      <c r="L16" s="13"/>
      <c r="M16" s="13"/>
    </row>
    <row r="17" spans="1:13" x14ac:dyDescent="0.25">
      <c r="A17" s="13"/>
      <c r="B17" s="13"/>
      <c r="C17" s="14"/>
      <c r="D17" s="14"/>
      <c r="E17" s="14"/>
      <c r="F17" s="13"/>
      <c r="G17" s="13"/>
      <c r="H17" s="13"/>
      <c r="I17" s="13"/>
      <c r="J17" s="13"/>
      <c r="K17" s="13"/>
      <c r="L17" s="13"/>
      <c r="M17" s="13"/>
    </row>
    <row r="18" spans="1:13" x14ac:dyDescent="0.25">
      <c r="A18" s="13"/>
      <c r="B18" s="13"/>
      <c r="C18" s="14"/>
      <c r="D18" s="14"/>
      <c r="E18" s="14"/>
      <c r="F18" s="13"/>
      <c r="G18" s="13"/>
      <c r="H18" s="13"/>
      <c r="I18" s="13"/>
      <c r="J18" s="13"/>
      <c r="K18" s="13"/>
      <c r="L18" s="13"/>
      <c r="M18" s="13"/>
    </row>
    <row r="19" spans="1:13" x14ac:dyDescent="0.25">
      <c r="A19" s="13"/>
      <c r="B19" s="13"/>
      <c r="C19" s="14"/>
      <c r="D19" s="14"/>
      <c r="E19" s="14"/>
      <c r="F19" s="13"/>
      <c r="G19" s="13"/>
      <c r="H19" s="13"/>
      <c r="I19" s="13"/>
      <c r="J19" s="13"/>
      <c r="K19" s="13"/>
      <c r="L19" s="13"/>
      <c r="M19" s="13"/>
    </row>
    <row r="20" spans="1:13" x14ac:dyDescent="0.25">
      <c r="A20" s="13"/>
      <c r="B20" s="13"/>
      <c r="C20" s="14"/>
      <c r="D20" s="14"/>
      <c r="E20" s="14"/>
      <c r="F20" s="13"/>
      <c r="G20" s="13"/>
      <c r="H20" s="13"/>
      <c r="I20" s="13"/>
      <c r="J20" s="13"/>
      <c r="K20" s="13"/>
      <c r="L20" s="13"/>
      <c r="M20" s="13"/>
    </row>
    <row r="21" spans="1:13" x14ac:dyDescent="0.25">
      <c r="A21" s="13"/>
      <c r="B21" s="13"/>
      <c r="C21" s="14"/>
      <c r="D21" s="14"/>
      <c r="E21" s="14"/>
      <c r="F21" s="13"/>
      <c r="G21" s="13"/>
      <c r="H21" s="13"/>
      <c r="I21" s="13"/>
      <c r="J21" s="13"/>
      <c r="K21" s="13"/>
      <c r="L21" s="13"/>
      <c r="M21" s="13"/>
    </row>
    <row r="22" spans="1:13" x14ac:dyDescent="0.25">
      <c r="A22" s="13"/>
      <c r="B22" s="13"/>
      <c r="C22" s="14"/>
      <c r="D22" s="14"/>
      <c r="E22" s="14"/>
      <c r="F22" s="13"/>
      <c r="G22" s="13"/>
      <c r="H22" s="13"/>
      <c r="I22" s="13"/>
      <c r="J22" s="13"/>
      <c r="K22" s="13"/>
      <c r="L22" s="13"/>
      <c r="M22" s="13"/>
    </row>
    <row r="23" spans="1:13" x14ac:dyDescent="0.25">
      <c r="A23" s="13"/>
      <c r="B23" s="13"/>
      <c r="C23" s="14"/>
      <c r="D23" s="14"/>
      <c r="E23" s="14"/>
      <c r="F23" s="13"/>
      <c r="G23" s="13"/>
      <c r="H23" s="13"/>
      <c r="I23" s="13"/>
      <c r="J23" s="13"/>
      <c r="K23" s="13"/>
      <c r="L23" s="13"/>
      <c r="M23" s="13"/>
    </row>
    <row r="24" spans="1:13" x14ac:dyDescent="0.25">
      <c r="A24" s="13"/>
      <c r="B24" s="13"/>
      <c r="C24" s="14"/>
      <c r="D24" s="14"/>
      <c r="E24" s="14"/>
      <c r="F24" s="13"/>
      <c r="G24" s="13"/>
      <c r="H24" s="13"/>
      <c r="I24" s="13"/>
      <c r="J24" s="13"/>
      <c r="K24" s="13"/>
      <c r="L24" s="13"/>
      <c r="M24" s="13"/>
    </row>
    <row r="25" spans="1:13" x14ac:dyDescent="0.25">
      <c r="A25" s="13"/>
      <c r="B25" s="13"/>
      <c r="C25" s="14"/>
      <c r="D25" s="14"/>
      <c r="E25" s="14"/>
      <c r="F25" s="13"/>
      <c r="G25" s="13"/>
      <c r="H25" s="13"/>
      <c r="I25" s="13"/>
      <c r="J25" s="13"/>
      <c r="K25" s="13"/>
      <c r="L25" s="13"/>
      <c r="M25" s="13"/>
    </row>
    <row r="26" spans="1:13" x14ac:dyDescent="0.25">
      <c r="A26" s="13"/>
      <c r="B26" s="13"/>
      <c r="C26" s="14"/>
      <c r="D26" s="14"/>
      <c r="E26" s="14"/>
      <c r="F26" s="13"/>
      <c r="G26" s="13"/>
      <c r="H26" s="13"/>
      <c r="I26" s="13"/>
      <c r="J26" s="13"/>
      <c r="K26" s="13"/>
      <c r="L26" s="13"/>
      <c r="M26" s="13"/>
    </row>
    <row r="27" spans="1:13" x14ac:dyDescent="0.25">
      <c r="A27" s="13"/>
      <c r="B27" s="13"/>
      <c r="C27" s="14"/>
      <c r="D27" s="14"/>
      <c r="E27" s="14"/>
      <c r="F27" s="13"/>
      <c r="G27" s="13"/>
      <c r="H27" s="13"/>
      <c r="I27" s="13"/>
      <c r="J27" s="13"/>
      <c r="K27" s="13"/>
      <c r="L27" s="13"/>
      <c r="M27" s="13"/>
    </row>
    <row r="28" spans="1:13" x14ac:dyDescent="0.25">
      <c r="A28" s="13"/>
      <c r="B28" s="13"/>
      <c r="C28" s="14"/>
      <c r="D28" s="14"/>
      <c r="E28" s="14"/>
      <c r="F28" s="13"/>
      <c r="G28" s="13"/>
      <c r="H28" s="13"/>
      <c r="I28" s="13"/>
      <c r="J28" s="13"/>
      <c r="K28" s="13"/>
      <c r="L28" s="13"/>
      <c r="M28" s="13"/>
    </row>
    <row r="29" spans="1:13" x14ac:dyDescent="0.25">
      <c r="A29" s="13"/>
      <c r="B29" s="13"/>
      <c r="C29" s="14"/>
      <c r="D29" s="14"/>
      <c r="E29" s="14"/>
      <c r="F29" s="13"/>
      <c r="G29" s="13"/>
      <c r="H29" s="13"/>
      <c r="I29" s="13"/>
      <c r="J29" s="13"/>
      <c r="K29" s="13"/>
      <c r="L29" s="13"/>
      <c r="M29" s="13"/>
    </row>
    <row r="66" spans="1:1" x14ac:dyDescent="0.25">
      <c r="A66" s="90" t="s">
        <v>237</v>
      </c>
    </row>
    <row r="67" spans="1:1" x14ac:dyDescent="0.25">
      <c r="A67" s="90" t="s">
        <v>236</v>
      </c>
    </row>
  </sheetData>
  <mergeCells count="3">
    <mergeCell ref="A3:B3"/>
    <mergeCell ref="E6:F6"/>
    <mergeCell ref="E8:F8"/>
  </mergeCells>
  <phoneticPr fontId="4" type="noConversion"/>
  <pageMargins left="0.19685039370078741" right="0.19685039370078741" top="0.78740157480314965" bottom="0.39370078740157483" header="0.51181102362204722" footer="0.51181102362204722"/>
  <pageSetup paperSize="9" scale="98" orientation="landscape" r:id="rId1"/>
  <headerFooter alignWithMargins="0"/>
  <ignoredErrors>
    <ignoredError sqref="C6:C8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E15" sqref="E15"/>
    </sheetView>
  </sheetViews>
  <sheetFormatPr baseColWidth="10" defaultRowHeight="12.75" x14ac:dyDescent="0.2"/>
  <cols>
    <col min="1" max="1" width="11.5703125" style="104" customWidth="1"/>
    <col min="2" max="2" width="5.7109375" customWidth="1"/>
    <col min="3" max="3" width="7.140625" customWidth="1"/>
    <col min="4" max="4" width="6.42578125" customWidth="1"/>
    <col min="5" max="5" width="5.7109375" customWidth="1"/>
    <col min="6" max="6" width="7.140625" style="162" customWidth="1"/>
    <col min="7" max="7" width="6.42578125" customWidth="1"/>
    <col min="8" max="8" width="8.140625" style="106" customWidth="1"/>
    <col min="9" max="9" width="11.42578125" style="6"/>
  </cols>
  <sheetData>
    <row r="1" spans="1:12" ht="15" x14ac:dyDescent="0.25">
      <c r="A1" s="87"/>
      <c r="B1" s="102" t="s">
        <v>151</v>
      </c>
      <c r="C1" s="102" t="s">
        <v>182</v>
      </c>
      <c r="D1" s="102" t="s">
        <v>183</v>
      </c>
      <c r="E1" s="102" t="s">
        <v>152</v>
      </c>
      <c r="F1" s="107" t="s">
        <v>163</v>
      </c>
      <c r="G1" s="102" t="s">
        <v>159</v>
      </c>
      <c r="H1" s="105" t="s">
        <v>162</v>
      </c>
      <c r="I1" s="108" t="s">
        <v>184</v>
      </c>
      <c r="J1" s="102" t="s">
        <v>185</v>
      </c>
      <c r="K1" s="102" t="s">
        <v>186</v>
      </c>
      <c r="L1" s="102" t="s">
        <v>187</v>
      </c>
    </row>
    <row r="2" spans="1:12" ht="15" x14ac:dyDescent="0.25">
      <c r="A2" s="86">
        <v>41334</v>
      </c>
      <c r="B2" s="194">
        <v>1.3</v>
      </c>
      <c r="C2" s="194">
        <v>2.2999999999999998</v>
      </c>
      <c r="D2" s="194">
        <v>0.4</v>
      </c>
      <c r="E2" s="105"/>
      <c r="F2" s="107">
        <v>7</v>
      </c>
      <c r="G2" s="105">
        <v>0</v>
      </c>
      <c r="H2" s="105">
        <v>1022.7</v>
      </c>
      <c r="I2" s="108">
        <v>1.7</v>
      </c>
      <c r="J2" s="102"/>
      <c r="K2" s="102"/>
      <c r="L2" s="165"/>
    </row>
    <row r="3" spans="1:12" ht="15" x14ac:dyDescent="0.25">
      <c r="A3" s="86">
        <v>41335</v>
      </c>
      <c r="B3" s="194">
        <v>0.6</v>
      </c>
      <c r="C3" s="194">
        <v>4.3</v>
      </c>
      <c r="D3" s="194">
        <v>-2.7</v>
      </c>
      <c r="E3" s="105"/>
      <c r="F3" s="107">
        <v>6</v>
      </c>
      <c r="G3" s="105">
        <v>4</v>
      </c>
      <c r="H3" s="105">
        <v>1023.9</v>
      </c>
      <c r="I3" s="108">
        <v>1.85</v>
      </c>
      <c r="J3" s="102"/>
      <c r="K3" s="102"/>
      <c r="L3" s="165"/>
    </row>
    <row r="4" spans="1:12" ht="15" x14ac:dyDescent="0.25">
      <c r="A4" s="86">
        <v>41336</v>
      </c>
      <c r="B4" s="194">
        <v>1.7</v>
      </c>
      <c r="C4" s="194">
        <v>3.3</v>
      </c>
      <c r="D4" s="194">
        <v>0.2</v>
      </c>
      <c r="E4" s="194"/>
      <c r="F4" s="197">
        <v>5</v>
      </c>
      <c r="G4" s="194">
        <v>0</v>
      </c>
      <c r="H4" s="194">
        <v>1021.5</v>
      </c>
      <c r="I4" s="108">
        <v>2</v>
      </c>
      <c r="J4" s="102" t="s">
        <v>194</v>
      </c>
      <c r="K4" s="102"/>
      <c r="L4" s="165"/>
    </row>
    <row r="5" spans="1:12" ht="15" x14ac:dyDescent="0.25">
      <c r="A5" s="86">
        <v>41337</v>
      </c>
      <c r="B5" s="194">
        <v>2.2999999999999998</v>
      </c>
      <c r="C5" s="194">
        <v>6.3</v>
      </c>
      <c r="D5" s="194">
        <v>-1.3</v>
      </c>
      <c r="E5" s="194"/>
      <c r="F5" s="197">
        <v>4</v>
      </c>
      <c r="G5" s="194">
        <v>5.5</v>
      </c>
      <c r="H5" s="194">
        <v>1023.5</v>
      </c>
      <c r="I5" s="108">
        <v>2.2000000000000002</v>
      </c>
      <c r="J5" s="102"/>
      <c r="K5" s="102"/>
      <c r="L5" s="165"/>
    </row>
    <row r="6" spans="1:12" ht="15" x14ac:dyDescent="0.25">
      <c r="A6" s="86">
        <v>41338</v>
      </c>
      <c r="B6" s="194">
        <v>4.3</v>
      </c>
      <c r="C6" s="194">
        <v>8.6</v>
      </c>
      <c r="D6" s="194">
        <v>1</v>
      </c>
      <c r="E6" s="194"/>
      <c r="F6" s="197">
        <v>3</v>
      </c>
      <c r="G6" s="194">
        <v>4.3</v>
      </c>
      <c r="H6" s="194">
        <v>1015.7</v>
      </c>
      <c r="I6" s="108">
        <v>2.35</v>
      </c>
      <c r="J6" s="102" t="s">
        <v>196</v>
      </c>
      <c r="K6" s="102"/>
      <c r="L6" s="165"/>
    </row>
    <row r="7" spans="1:12" ht="15" x14ac:dyDescent="0.25">
      <c r="A7" s="86">
        <v>41339</v>
      </c>
      <c r="B7" s="194">
        <v>5.3</v>
      </c>
      <c r="C7" s="194">
        <v>11.7</v>
      </c>
      <c r="D7" s="194">
        <v>1</v>
      </c>
      <c r="E7" s="194"/>
      <c r="F7" s="197">
        <v>3</v>
      </c>
      <c r="G7" s="194">
        <v>4.5</v>
      </c>
      <c r="H7" s="194">
        <v>1007.3</v>
      </c>
      <c r="I7" s="108">
        <v>2.5</v>
      </c>
      <c r="J7" s="102"/>
      <c r="K7" s="102"/>
      <c r="L7" s="165" t="s">
        <v>197</v>
      </c>
    </row>
    <row r="8" spans="1:12" ht="15" x14ac:dyDescent="0.25">
      <c r="A8" s="86">
        <v>41340</v>
      </c>
      <c r="B8" s="194">
        <v>6.2</v>
      </c>
      <c r="C8" s="194">
        <v>11.1</v>
      </c>
      <c r="D8" s="194">
        <v>2.5</v>
      </c>
      <c r="E8" s="194">
        <v>2</v>
      </c>
      <c r="F8" s="197">
        <v>0</v>
      </c>
      <c r="G8" s="194">
        <v>0</v>
      </c>
      <c r="H8" s="194">
        <v>1003.6</v>
      </c>
      <c r="I8" s="108">
        <v>2.65</v>
      </c>
      <c r="J8" s="102"/>
      <c r="K8" s="102"/>
      <c r="L8" s="165" t="s">
        <v>200</v>
      </c>
    </row>
    <row r="9" spans="1:12" ht="15" x14ac:dyDescent="0.25">
      <c r="A9" s="86">
        <v>41341</v>
      </c>
      <c r="B9" s="194">
        <v>3.2</v>
      </c>
      <c r="C9" s="194">
        <v>5.2</v>
      </c>
      <c r="D9" s="194">
        <v>0.7</v>
      </c>
      <c r="E9" s="194">
        <v>0.1</v>
      </c>
      <c r="F9" s="107"/>
      <c r="G9" s="105">
        <v>0</v>
      </c>
      <c r="H9" s="194">
        <v>1005.6</v>
      </c>
      <c r="I9" s="108">
        <v>2.8</v>
      </c>
      <c r="J9" s="102" t="s">
        <v>201</v>
      </c>
      <c r="K9" s="102"/>
      <c r="L9" s="165" t="s">
        <v>203</v>
      </c>
    </row>
    <row r="10" spans="1:12" ht="15" x14ac:dyDescent="0.25">
      <c r="A10" s="86">
        <v>41342</v>
      </c>
      <c r="B10" s="194">
        <v>1.4</v>
      </c>
      <c r="C10" s="194">
        <v>2.8</v>
      </c>
      <c r="D10" s="194">
        <v>0.2</v>
      </c>
      <c r="E10" s="194">
        <v>2.8</v>
      </c>
      <c r="F10" s="107"/>
      <c r="G10" s="105">
        <v>0</v>
      </c>
      <c r="H10" s="194">
        <v>1004.9</v>
      </c>
      <c r="I10" s="108">
        <v>2.95</v>
      </c>
      <c r="J10" s="102" t="s">
        <v>204</v>
      </c>
      <c r="K10" s="102" t="s">
        <v>212</v>
      </c>
      <c r="L10" s="165" t="s">
        <v>205</v>
      </c>
    </row>
    <row r="11" spans="1:12" ht="15" x14ac:dyDescent="0.25">
      <c r="A11" s="86">
        <v>41343</v>
      </c>
      <c r="B11" s="194">
        <v>4.0999999999999996</v>
      </c>
      <c r="C11" s="194">
        <v>11.3</v>
      </c>
      <c r="D11" s="194">
        <v>-1.6</v>
      </c>
      <c r="E11" s="194">
        <v>1.8</v>
      </c>
      <c r="F11" s="107"/>
      <c r="G11" s="194">
        <v>1.3</v>
      </c>
      <c r="H11" s="194">
        <v>999.4</v>
      </c>
      <c r="I11" s="108">
        <v>3.1</v>
      </c>
      <c r="J11" s="102"/>
      <c r="K11" s="102"/>
      <c r="L11" s="165" t="s">
        <v>206</v>
      </c>
    </row>
    <row r="12" spans="1:12" ht="15" x14ac:dyDescent="0.25">
      <c r="A12" s="86">
        <v>41344</v>
      </c>
      <c r="B12" s="194">
        <v>-3.9</v>
      </c>
      <c r="C12" s="194">
        <v>-1.6</v>
      </c>
      <c r="D12" s="194">
        <v>-4.5999999999999996</v>
      </c>
      <c r="E12" s="105">
        <v>0.8</v>
      </c>
      <c r="F12" s="107">
        <v>0.1</v>
      </c>
      <c r="G12" s="194">
        <v>0</v>
      </c>
      <c r="H12" s="194">
        <v>1005.2</v>
      </c>
      <c r="I12" s="108">
        <v>3.25</v>
      </c>
      <c r="J12" s="102" t="s">
        <v>208</v>
      </c>
      <c r="K12" s="102"/>
      <c r="L12" s="165" t="s">
        <v>207</v>
      </c>
    </row>
    <row r="13" spans="1:12" ht="15" x14ac:dyDescent="0.25">
      <c r="A13" s="86">
        <v>41345</v>
      </c>
      <c r="B13" s="194">
        <v>-4.2</v>
      </c>
      <c r="C13" s="194">
        <v>-3.2</v>
      </c>
      <c r="D13" s="194">
        <v>-4.9000000000000004</v>
      </c>
      <c r="E13" s="105">
        <v>5.0999999999999996</v>
      </c>
      <c r="F13" s="107">
        <v>5</v>
      </c>
      <c r="G13" s="194">
        <v>0</v>
      </c>
      <c r="H13" s="194">
        <v>1005</v>
      </c>
      <c r="I13" s="108">
        <v>3.4</v>
      </c>
      <c r="J13" s="102"/>
      <c r="K13" s="102"/>
      <c r="L13" s="165" t="s">
        <v>211</v>
      </c>
    </row>
    <row r="14" spans="1:12" ht="15" x14ac:dyDescent="0.25">
      <c r="A14" s="86">
        <v>41346</v>
      </c>
      <c r="B14" s="194">
        <v>-4.5999999999999996</v>
      </c>
      <c r="C14" s="194">
        <v>-3.1</v>
      </c>
      <c r="D14" s="194">
        <v>-5.9</v>
      </c>
      <c r="E14" s="105">
        <v>0.2</v>
      </c>
      <c r="F14" s="107">
        <v>14</v>
      </c>
      <c r="G14" s="194">
        <v>0</v>
      </c>
      <c r="H14" s="194">
        <v>1004.8</v>
      </c>
      <c r="I14" s="108">
        <v>3.55</v>
      </c>
      <c r="J14" s="102" t="s">
        <v>213</v>
      </c>
      <c r="K14" s="102"/>
      <c r="L14" s="165" t="s">
        <v>214</v>
      </c>
    </row>
    <row r="15" spans="1:12" ht="15" x14ac:dyDescent="0.25">
      <c r="A15" s="86">
        <v>41347</v>
      </c>
      <c r="B15" s="194">
        <v>-5.5</v>
      </c>
      <c r="C15" s="194">
        <v>0</v>
      </c>
      <c r="D15" s="194">
        <v>-10.9</v>
      </c>
      <c r="E15" s="105"/>
      <c r="F15" s="107">
        <v>12</v>
      </c>
      <c r="G15" s="194">
        <v>7</v>
      </c>
      <c r="H15" s="194">
        <v>1010.3</v>
      </c>
      <c r="I15" s="108">
        <v>3.7</v>
      </c>
      <c r="J15" s="102"/>
      <c r="K15" s="102"/>
      <c r="L15" s="165"/>
    </row>
    <row r="16" spans="1:12" ht="15" x14ac:dyDescent="0.25">
      <c r="A16" s="86">
        <v>41348</v>
      </c>
      <c r="B16" s="194">
        <v>-3.6</v>
      </c>
      <c r="C16" s="194">
        <v>0.3</v>
      </c>
      <c r="D16" s="194">
        <v>-7.6</v>
      </c>
      <c r="E16" s="105">
        <v>0.3</v>
      </c>
      <c r="F16" s="107">
        <v>10</v>
      </c>
      <c r="G16" s="194">
        <v>3.5</v>
      </c>
      <c r="H16" s="194">
        <v>1015.4</v>
      </c>
      <c r="I16" s="108">
        <v>3.85</v>
      </c>
      <c r="J16" s="102"/>
      <c r="K16" s="102" t="s">
        <v>216</v>
      </c>
      <c r="L16" s="165" t="s">
        <v>215</v>
      </c>
    </row>
    <row r="17" spans="1:12" ht="15" x14ac:dyDescent="0.25">
      <c r="A17" s="86">
        <v>41349</v>
      </c>
      <c r="B17" s="194">
        <v>-4.5</v>
      </c>
      <c r="C17" s="194">
        <v>2.7</v>
      </c>
      <c r="D17" s="194">
        <v>-11.5</v>
      </c>
      <c r="E17" s="105"/>
      <c r="F17" s="107">
        <v>8</v>
      </c>
      <c r="G17" s="194">
        <v>6</v>
      </c>
      <c r="H17" s="194">
        <v>1019.6</v>
      </c>
      <c r="I17" s="108">
        <v>4</v>
      </c>
      <c r="J17" s="102" t="s">
        <v>194</v>
      </c>
      <c r="K17" s="102"/>
      <c r="L17" s="165"/>
    </row>
    <row r="18" spans="1:12" ht="15" x14ac:dyDescent="0.25">
      <c r="A18" s="86">
        <v>41350</v>
      </c>
      <c r="B18" s="194">
        <v>-0.1</v>
      </c>
      <c r="C18" s="194">
        <v>4.4000000000000004</v>
      </c>
      <c r="D18" s="194">
        <v>-3.6</v>
      </c>
      <c r="E18" s="105"/>
      <c r="F18" s="107">
        <v>8</v>
      </c>
      <c r="G18" s="194">
        <v>3.8</v>
      </c>
      <c r="H18" s="105">
        <v>1010.8</v>
      </c>
      <c r="I18" s="108">
        <v>4.1500000000000004</v>
      </c>
      <c r="J18" s="102" t="s">
        <v>217</v>
      </c>
      <c r="K18" s="102" t="s">
        <v>218</v>
      </c>
      <c r="L18" s="165"/>
    </row>
    <row r="19" spans="1:12" ht="15" x14ac:dyDescent="0.25">
      <c r="A19" s="86">
        <v>41351</v>
      </c>
      <c r="B19" s="194">
        <v>1.2</v>
      </c>
      <c r="C19" s="194">
        <v>4.5999999999999996</v>
      </c>
      <c r="D19" s="194">
        <v>-0.5</v>
      </c>
      <c r="E19" s="105">
        <v>7.1</v>
      </c>
      <c r="F19" s="107">
        <v>5</v>
      </c>
      <c r="G19" s="194">
        <v>0</v>
      </c>
      <c r="H19" s="105">
        <v>998.7</v>
      </c>
      <c r="I19" s="108">
        <v>4.3</v>
      </c>
      <c r="J19" s="102"/>
      <c r="K19" s="102"/>
      <c r="L19" s="165" t="s">
        <v>219</v>
      </c>
    </row>
    <row r="20" spans="1:12" ht="15" x14ac:dyDescent="0.25">
      <c r="A20" s="86">
        <v>41352</v>
      </c>
      <c r="B20" s="105">
        <v>-0.4</v>
      </c>
      <c r="C20" s="105">
        <v>1.3</v>
      </c>
      <c r="D20" s="105">
        <v>-1.8</v>
      </c>
      <c r="E20" s="105">
        <v>3.8</v>
      </c>
      <c r="F20" s="107">
        <v>13</v>
      </c>
      <c r="G20" s="194">
        <v>0</v>
      </c>
      <c r="H20" s="105">
        <v>996.8</v>
      </c>
      <c r="I20" s="108">
        <v>4.45</v>
      </c>
      <c r="J20" s="102"/>
      <c r="K20" s="102"/>
      <c r="L20" s="165" t="s">
        <v>220</v>
      </c>
    </row>
    <row r="21" spans="1:12" ht="15" x14ac:dyDescent="0.25">
      <c r="A21" s="86">
        <v>41353</v>
      </c>
      <c r="B21" s="194">
        <v>1.6</v>
      </c>
      <c r="C21" s="194">
        <v>5.0999999999999996</v>
      </c>
      <c r="D21" s="194">
        <v>-0.8</v>
      </c>
      <c r="E21" s="105">
        <v>0.9</v>
      </c>
      <c r="F21" s="107">
        <v>12</v>
      </c>
      <c r="G21" s="105">
        <v>4.5</v>
      </c>
      <c r="H21" s="194">
        <v>1009.5</v>
      </c>
      <c r="I21" s="108">
        <v>4.5999999999999996</v>
      </c>
      <c r="J21" s="102"/>
      <c r="K21" s="102" t="s">
        <v>221</v>
      </c>
      <c r="L21" s="165"/>
    </row>
    <row r="22" spans="1:12" ht="15" x14ac:dyDescent="0.25">
      <c r="A22" s="86">
        <v>41354</v>
      </c>
      <c r="B22" s="194">
        <v>0.2</v>
      </c>
      <c r="C22" s="194">
        <v>2.8</v>
      </c>
      <c r="D22" s="194">
        <v>-1.1000000000000001</v>
      </c>
      <c r="E22" s="105">
        <v>0.4</v>
      </c>
      <c r="F22" s="107">
        <v>6</v>
      </c>
      <c r="G22" s="105">
        <v>0</v>
      </c>
      <c r="H22" s="194">
        <v>1015</v>
      </c>
      <c r="I22" s="108">
        <v>4.75</v>
      </c>
      <c r="J22" s="102" t="s">
        <v>213</v>
      </c>
      <c r="K22" s="102" t="s">
        <v>224</v>
      </c>
      <c r="L22" s="165" t="s">
        <v>222</v>
      </c>
    </row>
    <row r="23" spans="1:12" ht="15" x14ac:dyDescent="0.25">
      <c r="A23" s="86">
        <v>41355</v>
      </c>
      <c r="B23" s="194">
        <v>-2.1</v>
      </c>
      <c r="C23" s="194">
        <v>-0.6</v>
      </c>
      <c r="D23" s="194">
        <v>-3.9</v>
      </c>
      <c r="E23" s="105">
        <v>0.2</v>
      </c>
      <c r="F23" s="107">
        <v>7</v>
      </c>
      <c r="G23" s="105">
        <v>0</v>
      </c>
      <c r="H23" s="194">
        <v>1021.2</v>
      </c>
      <c r="I23" s="108">
        <v>4.9000000000000004</v>
      </c>
      <c r="J23" s="102" t="s">
        <v>225</v>
      </c>
      <c r="K23" s="102" t="s">
        <v>226</v>
      </c>
      <c r="L23" s="165" t="s">
        <v>223</v>
      </c>
    </row>
    <row r="24" spans="1:12" ht="15" x14ac:dyDescent="0.25">
      <c r="A24" s="86">
        <v>41356</v>
      </c>
      <c r="B24" s="194">
        <v>-6.1</v>
      </c>
      <c r="C24" s="194">
        <v>-3.7</v>
      </c>
      <c r="D24" s="194">
        <v>-9.1</v>
      </c>
      <c r="E24" s="105"/>
      <c r="F24" s="107">
        <v>6</v>
      </c>
      <c r="G24" s="105">
        <v>9.8000000000000007</v>
      </c>
      <c r="H24" s="194">
        <v>1024.4000000000001</v>
      </c>
      <c r="I24" s="108">
        <v>5.05</v>
      </c>
      <c r="J24" s="102"/>
      <c r="K24" s="102"/>
      <c r="L24" s="165" t="s">
        <v>227</v>
      </c>
    </row>
    <row r="25" spans="1:12" ht="15" x14ac:dyDescent="0.25">
      <c r="A25" s="86">
        <v>41357</v>
      </c>
      <c r="B25" s="194">
        <v>-6.2</v>
      </c>
      <c r="C25" s="194">
        <v>-0.8</v>
      </c>
      <c r="D25" s="194">
        <v>-12.7</v>
      </c>
      <c r="E25" s="105"/>
      <c r="F25" s="107">
        <v>6</v>
      </c>
      <c r="G25" s="105">
        <v>9</v>
      </c>
      <c r="H25" s="194">
        <v>1024</v>
      </c>
      <c r="I25" s="108">
        <v>5.2</v>
      </c>
      <c r="J25" s="102"/>
      <c r="K25" s="102"/>
      <c r="L25" s="165"/>
    </row>
    <row r="26" spans="1:12" ht="15" x14ac:dyDescent="0.25">
      <c r="A26" s="86">
        <v>41358</v>
      </c>
      <c r="B26" s="194">
        <v>-3.8</v>
      </c>
      <c r="C26" s="194">
        <v>-0.6</v>
      </c>
      <c r="D26" s="194">
        <v>-6.9</v>
      </c>
      <c r="E26" s="105"/>
      <c r="F26" s="107">
        <v>6</v>
      </c>
      <c r="G26" s="105">
        <v>5.8</v>
      </c>
      <c r="H26" s="194">
        <v>1019.4</v>
      </c>
      <c r="I26" s="108">
        <v>5.35</v>
      </c>
      <c r="J26" s="204" t="s">
        <v>228</v>
      </c>
      <c r="K26" s="102"/>
      <c r="L26" s="165"/>
    </row>
    <row r="27" spans="1:12" ht="15" x14ac:dyDescent="0.25">
      <c r="A27" s="86">
        <v>41359</v>
      </c>
      <c r="B27" s="194">
        <v>-3.1</v>
      </c>
      <c r="C27" s="194">
        <v>0</v>
      </c>
      <c r="D27" s="194">
        <v>-6.3</v>
      </c>
      <c r="E27" s="194"/>
      <c r="F27" s="196">
        <v>5</v>
      </c>
      <c r="G27" s="194">
        <v>6.3</v>
      </c>
      <c r="H27" s="194">
        <v>1015.6</v>
      </c>
      <c r="I27" s="108">
        <v>5.5</v>
      </c>
      <c r="J27" s="102"/>
      <c r="K27" s="102"/>
      <c r="L27" s="165"/>
    </row>
    <row r="28" spans="1:12" ht="15" x14ac:dyDescent="0.25">
      <c r="A28" s="86">
        <v>41360</v>
      </c>
      <c r="B28" s="194">
        <v>-2.2999999999999998</v>
      </c>
      <c r="C28" s="194">
        <v>0.7</v>
      </c>
      <c r="D28" s="194">
        <v>-5</v>
      </c>
      <c r="E28" s="194">
        <v>0.2</v>
      </c>
      <c r="F28" s="196">
        <v>5</v>
      </c>
      <c r="G28" s="194">
        <v>3.2</v>
      </c>
      <c r="H28" s="194">
        <v>1014.7</v>
      </c>
      <c r="I28" s="108">
        <v>5.65</v>
      </c>
      <c r="J28" s="102" t="s">
        <v>208</v>
      </c>
      <c r="K28" s="102"/>
      <c r="L28" s="165"/>
    </row>
    <row r="29" spans="1:12" ht="15" x14ac:dyDescent="0.25">
      <c r="A29" s="86">
        <v>41361</v>
      </c>
      <c r="B29" s="194">
        <v>-1.3</v>
      </c>
      <c r="C29" s="194">
        <v>0.8</v>
      </c>
      <c r="D29" s="194">
        <v>-3.7</v>
      </c>
      <c r="E29" s="194">
        <v>9.4</v>
      </c>
      <c r="F29" s="196">
        <v>5</v>
      </c>
      <c r="G29" s="194">
        <v>0</v>
      </c>
      <c r="H29" s="194">
        <v>1012.7</v>
      </c>
      <c r="I29" s="108">
        <v>5.8</v>
      </c>
      <c r="J29" s="102"/>
      <c r="K29" s="102"/>
      <c r="L29" s="165"/>
    </row>
    <row r="30" spans="1:12" ht="15" x14ac:dyDescent="0.25">
      <c r="A30" s="86">
        <v>41362</v>
      </c>
      <c r="B30" s="194">
        <v>0.6</v>
      </c>
      <c r="C30" s="194">
        <v>3.2</v>
      </c>
      <c r="D30" s="194">
        <v>-0.8</v>
      </c>
      <c r="E30" s="194">
        <v>0.3</v>
      </c>
      <c r="F30" s="196">
        <v>12</v>
      </c>
      <c r="G30" s="194">
        <v>1.5</v>
      </c>
      <c r="H30" s="194">
        <v>1006.8</v>
      </c>
      <c r="I30" s="108">
        <v>5.95</v>
      </c>
      <c r="J30" s="102" t="s">
        <v>232</v>
      </c>
      <c r="K30" s="102" t="s">
        <v>238</v>
      </c>
      <c r="L30" s="165" t="s">
        <v>233</v>
      </c>
    </row>
    <row r="31" spans="1:12" ht="15" x14ac:dyDescent="0.25">
      <c r="A31" s="86">
        <v>41363</v>
      </c>
      <c r="B31" s="194">
        <v>-0.1</v>
      </c>
      <c r="C31" s="194">
        <v>3.1</v>
      </c>
      <c r="D31" s="194">
        <v>-2.2000000000000002</v>
      </c>
      <c r="E31" s="194">
        <v>0.1</v>
      </c>
      <c r="F31" s="196">
        <v>11</v>
      </c>
      <c r="G31" s="194">
        <v>4</v>
      </c>
      <c r="H31" s="194">
        <v>1008</v>
      </c>
      <c r="I31" s="108">
        <v>6.1</v>
      </c>
      <c r="J31" s="102"/>
      <c r="K31" s="102"/>
      <c r="L31" s="165" t="s">
        <v>234</v>
      </c>
    </row>
    <row r="32" spans="1:12" ht="15" x14ac:dyDescent="0.25">
      <c r="A32" s="86">
        <v>41364</v>
      </c>
      <c r="B32" s="194">
        <v>-0.7</v>
      </c>
      <c r="C32" s="194">
        <v>1.5</v>
      </c>
      <c r="D32" s="194">
        <v>-2.5</v>
      </c>
      <c r="E32" s="194">
        <v>2.2000000000000002</v>
      </c>
      <c r="F32" s="196">
        <v>8</v>
      </c>
      <c r="G32" s="194">
        <v>0.8</v>
      </c>
      <c r="H32" s="194">
        <v>1009.8</v>
      </c>
      <c r="I32" s="108">
        <v>6.3</v>
      </c>
      <c r="J32" s="102"/>
      <c r="K32" s="102"/>
      <c r="L32" s="165" t="s">
        <v>239</v>
      </c>
    </row>
    <row r="33" spans="1:12" ht="15" x14ac:dyDescent="0.25">
      <c r="A33" s="87" t="s">
        <v>188</v>
      </c>
      <c r="B33" s="105">
        <f>AVERAGE(B2:B32)</f>
        <v>-0.59677419354838701</v>
      </c>
      <c r="C33" s="105">
        <f t="shared" ref="C33:D33" si="0">AVERAGE(C2:C32)</f>
        <v>2.7032258064516128</v>
      </c>
      <c r="D33" s="105">
        <f t="shared" si="0"/>
        <v>-3.4161290322580649</v>
      </c>
      <c r="E33" s="105"/>
      <c r="F33" s="107"/>
      <c r="G33" s="105"/>
      <c r="H33" s="105">
        <f>AVERAGE(H2:H32)</f>
        <v>1012.1225806451614</v>
      </c>
      <c r="I33" s="108">
        <f>AVERAGE(I2:I32)</f>
        <v>3.9967741935483869</v>
      </c>
      <c r="J33" s="90"/>
      <c r="K33" s="90"/>
      <c r="L33" s="90"/>
    </row>
    <row r="34" spans="1:12" ht="15" x14ac:dyDescent="0.25">
      <c r="A34" s="87" t="s">
        <v>112</v>
      </c>
      <c r="B34" s="105">
        <v>4</v>
      </c>
      <c r="C34" s="105"/>
      <c r="D34" s="105"/>
      <c r="E34" s="107">
        <v>42</v>
      </c>
      <c r="F34" s="107" t="s">
        <v>164</v>
      </c>
      <c r="G34" s="107">
        <v>121</v>
      </c>
      <c r="H34" s="105">
        <v>1016.3</v>
      </c>
    </row>
  </sheetData>
  <phoneticPr fontId="4" type="noConversion"/>
  <conditionalFormatting sqref="B2:B3">
    <cfRule type="cellIs" dxfId="35" priority="45" stopIfTrue="1" operator="equal">
      <formula>$AA$22</formula>
    </cfRule>
    <cfRule type="cellIs" dxfId="34" priority="46" stopIfTrue="1" operator="equal">
      <formula>$AA$24</formula>
    </cfRule>
  </conditionalFormatting>
  <conditionalFormatting sqref="C2:C3">
    <cfRule type="cellIs" dxfId="33" priority="47" stopIfTrue="1" operator="equal">
      <formula>$AB$22</formula>
    </cfRule>
  </conditionalFormatting>
  <conditionalFormatting sqref="D2:D3">
    <cfRule type="cellIs" dxfId="32" priority="48" stopIfTrue="1" operator="equal">
      <formula>$AB$24</formula>
    </cfRule>
  </conditionalFormatting>
  <conditionalFormatting sqref="E9:E11">
    <cfRule type="cellIs" dxfId="31" priority="32" stopIfTrue="1" operator="equal">
      <formula>$AE$22</formula>
    </cfRule>
  </conditionalFormatting>
  <conditionalFormatting sqref="B15:B19">
    <cfRule type="cellIs" dxfId="30" priority="28" stopIfTrue="1" operator="equal">
      <formula>$AA$22</formula>
    </cfRule>
    <cfRule type="cellIs" dxfId="29" priority="29" stopIfTrue="1" operator="equal">
      <formula>$AA$24</formula>
    </cfRule>
  </conditionalFormatting>
  <conditionalFormatting sqref="C15:C19">
    <cfRule type="cellIs" dxfId="28" priority="30" stopIfTrue="1" operator="equal">
      <formula>$AB$22</formula>
    </cfRule>
  </conditionalFormatting>
  <conditionalFormatting sqref="D15:D19">
    <cfRule type="cellIs" dxfId="27" priority="31" stopIfTrue="1" operator="equal">
      <formula>$AB$24</formula>
    </cfRule>
  </conditionalFormatting>
  <conditionalFormatting sqref="B22:B26">
    <cfRule type="cellIs" dxfId="26" priority="24" stopIfTrue="1" operator="equal">
      <formula>$AA$22</formula>
    </cfRule>
    <cfRule type="cellIs" dxfId="25" priority="25" stopIfTrue="1" operator="equal">
      <formula>$AA$24</formula>
    </cfRule>
  </conditionalFormatting>
  <conditionalFormatting sqref="C22:C26">
    <cfRule type="cellIs" dxfId="24" priority="26" stopIfTrue="1" operator="equal">
      <formula>$AB$22</formula>
    </cfRule>
  </conditionalFormatting>
  <conditionalFormatting sqref="D22:D26">
    <cfRule type="cellIs" dxfId="23" priority="27" stopIfTrue="1" operator="equal">
      <formula>$AB$24</formula>
    </cfRule>
  </conditionalFormatting>
  <conditionalFormatting sqref="B21">
    <cfRule type="cellIs" dxfId="22" priority="20" stopIfTrue="1" operator="equal">
      <formula>$AA$22</formula>
    </cfRule>
    <cfRule type="cellIs" dxfId="21" priority="21" stopIfTrue="1" operator="equal">
      <formula>$AA$24</formula>
    </cfRule>
  </conditionalFormatting>
  <conditionalFormatting sqref="C21">
    <cfRule type="cellIs" dxfId="20" priority="22" stopIfTrue="1" operator="equal">
      <formula>$AB$22</formula>
    </cfRule>
  </conditionalFormatting>
  <conditionalFormatting sqref="D21">
    <cfRule type="cellIs" dxfId="19" priority="23" stopIfTrue="1" operator="equal">
      <formula>$AB$24</formula>
    </cfRule>
  </conditionalFormatting>
  <conditionalFormatting sqref="B27:B32">
    <cfRule type="cellIs" dxfId="18" priority="16" stopIfTrue="1" operator="equal">
      <formula>$AA$22</formula>
    </cfRule>
    <cfRule type="cellIs" dxfId="17" priority="17" stopIfTrue="1" operator="equal">
      <formula>$AA$24</formula>
    </cfRule>
  </conditionalFormatting>
  <conditionalFormatting sqref="C27:C32">
    <cfRule type="cellIs" dxfId="16" priority="18" stopIfTrue="1" operator="equal">
      <formula>$AB$22</formula>
    </cfRule>
  </conditionalFormatting>
  <conditionalFormatting sqref="D27:D32">
    <cfRule type="cellIs" dxfId="15" priority="19" stopIfTrue="1" operator="equal">
      <formula>$AB$24</formula>
    </cfRule>
  </conditionalFormatting>
  <conditionalFormatting sqref="F27:F32">
    <cfRule type="cellIs" dxfId="14" priority="15" stopIfTrue="1" operator="equal">
      <formula>$AE$24</formula>
    </cfRule>
  </conditionalFormatting>
  <conditionalFormatting sqref="E27:E32">
    <cfRule type="cellIs" dxfId="13" priority="14" stopIfTrue="1" operator="equal">
      <formula>$AE$22</formula>
    </cfRule>
  </conditionalFormatting>
  <conditionalFormatting sqref="B4:B8">
    <cfRule type="cellIs" dxfId="12" priority="10" stopIfTrue="1" operator="equal">
      <formula>$AA$22</formula>
    </cfRule>
    <cfRule type="cellIs" dxfId="11" priority="11" stopIfTrue="1" operator="equal">
      <formula>$AA$24</formula>
    </cfRule>
  </conditionalFormatting>
  <conditionalFormatting sqref="C4:C8">
    <cfRule type="cellIs" dxfId="10" priority="12" stopIfTrue="1" operator="equal">
      <formula>$AB$22</formula>
    </cfRule>
  </conditionalFormatting>
  <conditionalFormatting sqref="D4:D8">
    <cfRule type="cellIs" dxfId="9" priority="13" stopIfTrue="1" operator="equal">
      <formula>$AB$24</formula>
    </cfRule>
  </conditionalFormatting>
  <conditionalFormatting sqref="E4:E8">
    <cfRule type="cellIs" dxfId="8" priority="9" stopIfTrue="1" operator="equal">
      <formula>$AE$22</formula>
    </cfRule>
  </conditionalFormatting>
  <conditionalFormatting sqref="B9:B11">
    <cfRule type="cellIs" dxfId="7" priority="5" stopIfTrue="1" operator="equal">
      <formula>$AA$22</formula>
    </cfRule>
    <cfRule type="cellIs" dxfId="6" priority="6" stopIfTrue="1" operator="equal">
      <formula>$AA$24</formula>
    </cfRule>
  </conditionalFormatting>
  <conditionalFormatting sqref="C9:C11">
    <cfRule type="cellIs" dxfId="5" priority="7" stopIfTrue="1" operator="equal">
      <formula>$AB$22</formula>
    </cfRule>
  </conditionalFormatting>
  <conditionalFormatting sqref="D9:D11">
    <cfRule type="cellIs" dxfId="4" priority="8" stopIfTrue="1" operator="equal">
      <formula>$AB$24</formula>
    </cfRule>
  </conditionalFormatting>
  <conditionalFormatting sqref="B12:B14">
    <cfRule type="cellIs" dxfId="3" priority="1" stopIfTrue="1" operator="equal">
      <formula>$AA$22</formula>
    </cfRule>
    <cfRule type="cellIs" dxfId="2" priority="2" stopIfTrue="1" operator="equal">
      <formula>$AA$24</formula>
    </cfRule>
  </conditionalFormatting>
  <conditionalFormatting sqref="C12:C14">
    <cfRule type="cellIs" dxfId="1" priority="3" stopIfTrue="1" operator="equal">
      <formula>$AB$22</formula>
    </cfRule>
  </conditionalFormatting>
  <conditionalFormatting sqref="D12:D14">
    <cfRule type="cellIs" dxfId="0" priority="4" stopIfTrue="1" operator="equal">
      <formula>$AB$24</formula>
    </cfRule>
  </conditionalFormatting>
  <dataValidations count="1">
    <dataValidation allowBlank="1" showInputMessage="1" showErrorMessage="1" prompt="In diese Zelle ist keine Eingabe zulässig. Die Daten werden automatisch eingefügt." sqref="E27:G32 B2:D19 G4:H8 H21:H32 B21:D32 E4:E11 H9:H17 G11:G20"/>
  </dataValidations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Mittelhilfstabelle</vt:lpstr>
      <vt:lpstr>Kurztabelle</vt:lpstr>
      <vt:lpstr>Sichtst.</vt:lpstr>
      <vt:lpstr>Monatsdiagramm</vt:lpstr>
      <vt:lpstr>Daten für Diagr.</vt:lpstr>
      <vt:lpstr>Kurztabelle!Druckbereich</vt:lpstr>
      <vt:lpstr>Sichtst.!Druckbereich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Kurztabelle</dc:title>
  <dc:creator>Deutscher Wetterdienst</dc:creator>
  <cp:lastModifiedBy>Nutzer</cp:lastModifiedBy>
  <cp:lastPrinted>2013-02-17T07:24:30Z</cp:lastPrinted>
  <dcterms:created xsi:type="dcterms:W3CDTF">2000-04-14T20:13:32Z</dcterms:created>
  <dcterms:modified xsi:type="dcterms:W3CDTF">2013-04-01T12:54:09Z</dcterms:modified>
</cp:coreProperties>
</file>